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2" yWindow="-228" windowWidth="10932" windowHeight="9432" firstSheet="17" activeTab="28"/>
  </bookViews>
  <sheets>
    <sheet name="VT 1" sheetId="1" r:id="rId1"/>
    <sheet name="VNV" sheetId="5" r:id="rId2"/>
    <sheet name="VT 2 " sheetId="7" r:id="rId3"/>
    <sheet name="VT 3" sheetId="6" r:id="rId4"/>
    <sheet name="VT 4" sheetId="8" r:id="rId5"/>
    <sheet name="VT 4 (2)" sheetId="9" r:id="rId6"/>
    <sheet name="VT 5" sheetId="10" r:id="rId7"/>
    <sheet name="VT 5 (2)" sheetId="11" r:id="rId8"/>
    <sheet name="VT 6" sheetId="12" r:id="rId9"/>
    <sheet name="VT 7" sheetId="13" r:id="rId10"/>
    <sheet name="VT 8" sheetId="14" r:id="rId11"/>
    <sheet name="VT 9" sheetId="15" r:id="rId12"/>
    <sheet name="VT 10" sheetId="17" r:id="rId13"/>
    <sheet name="VT 11" sheetId="18" r:id="rId14"/>
    <sheet name="VT 11 (2)" sheetId="19" r:id="rId15"/>
    <sheet name="VT 11 (3)" sheetId="20" r:id="rId16"/>
    <sheet name="VT 12" sheetId="21" r:id="rId17"/>
    <sheet name="VT 12 (2)" sheetId="22" r:id="rId18"/>
    <sheet name="VT 13" sheetId="24" r:id="rId19"/>
    <sheet name="VT 13 (2)" sheetId="23" r:id="rId20"/>
    <sheet name="VT 13 (3)" sheetId="25" r:id="rId21"/>
    <sheet name="VT 14" sheetId="26" r:id="rId22"/>
    <sheet name="VT 14 (2)" sheetId="27" r:id="rId23"/>
    <sheet name="VT 15" sheetId="28" r:id="rId24"/>
    <sheet name="VT 15 (2)" sheetId="29" r:id="rId25"/>
    <sheet name="VT 15 (3)" sheetId="32" r:id="rId26"/>
    <sheet name="VT 16" sheetId="30" r:id="rId27"/>
    <sheet name="VT 16 (2)" sheetId="31" r:id="rId28"/>
    <sheet name="VT 17" sheetId="33" r:id="rId29"/>
    <sheet name="VT 17 (2)" sheetId="34" r:id="rId30"/>
  </sheets>
  <calcPr calcId="125725"/>
</workbook>
</file>

<file path=xl/calcChain.xml><?xml version="1.0" encoding="utf-8"?>
<calcChain xmlns="http://schemas.openxmlformats.org/spreadsheetml/2006/main">
  <c r="J13" i="34"/>
  <c r="L13" s="1"/>
  <c r="L15"/>
  <c r="L11"/>
  <c r="J11"/>
  <c r="L27" i="33"/>
  <c r="J25"/>
  <c r="L25" s="1"/>
  <c r="J21"/>
  <c r="L21" s="1"/>
  <c r="J15"/>
  <c r="L15" s="1"/>
  <c r="L9" i="34"/>
  <c r="J9"/>
  <c r="J23" i="33"/>
  <c r="L23" s="1"/>
  <c r="J19"/>
  <c r="L19" s="1"/>
  <c r="L17"/>
  <c r="J17"/>
  <c r="L13"/>
  <c r="J13"/>
  <c r="J11"/>
  <c r="L11" s="1"/>
  <c r="L9"/>
  <c r="J9"/>
  <c r="L9" i="32"/>
  <c r="L29" s="1"/>
  <c r="L29" i="34" l="1"/>
  <c r="L29" i="33"/>
  <c r="J9" i="31"/>
  <c r="L9" s="1"/>
  <c r="L11"/>
  <c r="J27" i="30"/>
  <c r="L27" s="1"/>
  <c r="L21"/>
  <c r="J21"/>
  <c r="J25"/>
  <c r="L25" s="1"/>
  <c r="J23"/>
  <c r="L23"/>
  <c r="J19"/>
  <c r="L19" s="1"/>
  <c r="J17"/>
  <c r="L17" s="1"/>
  <c r="J15"/>
  <c r="J13"/>
  <c r="L13" s="1"/>
  <c r="J9"/>
  <c r="L9" s="1"/>
  <c r="J11"/>
  <c r="L11" s="1"/>
  <c r="L15"/>
  <c r="J17" i="29"/>
  <c r="L17" s="1"/>
  <c r="L13"/>
  <c r="J13"/>
  <c r="J9"/>
  <c r="L9" s="1"/>
  <c r="L15"/>
  <c r="L11"/>
  <c r="J27" i="28"/>
  <c r="L27" s="1"/>
  <c r="L13"/>
  <c r="J13"/>
  <c r="L25"/>
  <c r="J25"/>
  <c r="L23"/>
  <c r="J23"/>
  <c r="L21"/>
  <c r="J21"/>
  <c r="L19"/>
  <c r="J19"/>
  <c r="L11"/>
  <c r="J11"/>
  <c r="L9"/>
  <c r="J9"/>
  <c r="L17"/>
  <c r="J17"/>
  <c r="J15"/>
  <c r="L15" s="1"/>
  <c r="L19" i="26"/>
  <c r="J19"/>
  <c r="J25"/>
  <c r="L25" s="1"/>
  <c r="J23"/>
  <c r="L23" s="1"/>
  <c r="L9"/>
  <c r="L19" i="27"/>
  <c r="J19"/>
  <c r="L17"/>
  <c r="H9"/>
  <c r="L9" s="1"/>
  <c r="L15"/>
  <c r="J13"/>
  <c r="L13" s="1"/>
  <c r="L11"/>
  <c r="J11"/>
  <c r="J9"/>
  <c r="J13" i="26"/>
  <c r="L13" s="1"/>
  <c r="J21"/>
  <c r="L17"/>
  <c r="J17"/>
  <c r="J15"/>
  <c r="L15" s="1"/>
  <c r="L11"/>
  <c r="J11"/>
  <c r="J9" i="25"/>
  <c r="L9" s="1"/>
  <c r="L23" i="24"/>
  <c r="J13"/>
  <c r="L13" s="1"/>
  <c r="J17" i="23"/>
  <c r="L17" s="1"/>
  <c r="L27" i="24"/>
  <c r="J27"/>
  <c r="L25"/>
  <c r="J25"/>
  <c r="J23"/>
  <c r="J21"/>
  <c r="L19"/>
  <c r="J19"/>
  <c r="L17"/>
  <c r="J17"/>
  <c r="L15"/>
  <c r="J15"/>
  <c r="L11"/>
  <c r="J11"/>
  <c r="L9"/>
  <c r="J9"/>
  <c r="L15" i="23"/>
  <c r="J13"/>
  <c r="L13" s="1"/>
  <c r="J11"/>
  <c r="L11" s="1"/>
  <c r="L9"/>
  <c r="J9"/>
  <c r="L19" i="22"/>
  <c r="L17"/>
  <c r="L15"/>
  <c r="J11"/>
  <c r="L11" s="1"/>
  <c r="J13"/>
  <c r="L13" s="1"/>
  <c r="J25" i="21"/>
  <c r="L25" s="1"/>
  <c r="J23"/>
  <c r="J9" i="22"/>
  <c r="L9" s="1"/>
  <c r="L27" i="21"/>
  <c r="J27"/>
  <c r="J21"/>
  <c r="L19"/>
  <c r="J19"/>
  <c r="L17"/>
  <c r="J17"/>
  <c r="L15"/>
  <c r="J15"/>
  <c r="L13"/>
  <c r="L11"/>
  <c r="J11"/>
  <c r="L9"/>
  <c r="J9"/>
  <c r="L15" i="20"/>
  <c r="L29" i="31" l="1"/>
  <c r="L29" i="30"/>
  <c r="L29" i="29"/>
  <c r="L29" i="28"/>
  <c r="L29" i="27"/>
  <c r="L29" i="26"/>
  <c r="L29" i="25"/>
  <c r="L29" i="24"/>
  <c r="L29" i="23"/>
  <c r="L29" i="21"/>
  <c r="L29" i="22"/>
  <c r="L13" i="20"/>
  <c r="L11"/>
  <c r="L9"/>
  <c r="J17" i="19"/>
  <c r="L17"/>
  <c r="L15"/>
  <c r="J15"/>
  <c r="L13"/>
  <c r="J13"/>
  <c r="L11"/>
  <c r="L9"/>
  <c r="L27" i="18"/>
  <c r="J27"/>
  <c r="L29" i="20" l="1"/>
  <c r="L29" i="19"/>
  <c r="L21" i="18" l="1"/>
  <c r="J21"/>
  <c r="L19"/>
  <c r="J19"/>
  <c r="L17"/>
  <c r="L15"/>
  <c r="J15"/>
  <c r="L13"/>
  <c r="J13"/>
  <c r="L11"/>
  <c r="J11"/>
  <c r="L9"/>
  <c r="L29" s="1"/>
  <c r="J21" i="17"/>
  <c r="L21" s="1"/>
  <c r="J19"/>
  <c r="J11"/>
  <c r="J15"/>
  <c r="J13"/>
  <c r="L13" s="1"/>
  <c r="L11"/>
  <c r="J9"/>
  <c r="L9" s="1"/>
  <c r="L19"/>
  <c r="L17"/>
  <c r="L15"/>
  <c r="L31" i="10"/>
  <c r="J11" i="15"/>
  <c r="L11" s="1"/>
  <c r="J13"/>
  <c r="L13" s="1"/>
  <c r="J15"/>
  <c r="J19"/>
  <c r="L19" s="1"/>
  <c r="J21"/>
  <c r="L21" s="1"/>
  <c r="L9"/>
  <c r="L23"/>
  <c r="L17"/>
  <c r="L15"/>
  <c r="J25" i="14"/>
  <c r="L25"/>
  <c r="J29"/>
  <c r="L29" s="1"/>
  <c r="L27" i="13"/>
  <c r="L23"/>
  <c r="L25"/>
  <c r="L21"/>
  <c r="J23" i="14"/>
  <c r="L23" s="1"/>
  <c r="J21"/>
  <c r="L21" s="1"/>
  <c r="J17"/>
  <c r="L17" s="1"/>
  <c r="J13"/>
  <c r="L13" s="1"/>
  <c r="J9"/>
  <c r="J11"/>
  <c r="L19"/>
  <c r="L15"/>
  <c r="L11"/>
  <c r="L9"/>
  <c r="L19" i="13"/>
  <c r="L17"/>
  <c r="L15"/>
  <c r="L13"/>
  <c r="L11"/>
  <c r="L9"/>
  <c r="L29" i="17" l="1"/>
  <c r="L29" i="15"/>
  <c r="L31" i="14"/>
  <c r="L31" i="13"/>
  <c r="L19" i="12"/>
  <c r="L13"/>
  <c r="L9"/>
  <c r="L31" l="1"/>
  <c r="L9" i="11" l="1"/>
  <c r="L11"/>
  <c r="J11"/>
  <c r="J15" i="10"/>
  <c r="L23"/>
  <c r="L19"/>
  <c r="L15"/>
  <c r="L13"/>
  <c r="L9"/>
  <c r="J9" i="9"/>
  <c r="L9" s="1"/>
  <c r="L29"/>
  <c r="L27"/>
  <c r="L25"/>
  <c r="L23"/>
  <c r="L21"/>
  <c r="L19"/>
  <c r="L17"/>
  <c r="L15"/>
  <c r="L13"/>
  <c r="L11"/>
  <c r="L27" i="8"/>
  <c r="J15"/>
  <c r="L11"/>
  <c r="J11"/>
  <c r="J13"/>
  <c r="L13" s="1"/>
  <c r="L15"/>
  <c r="J17"/>
  <c r="L17" s="1"/>
  <c r="J19"/>
  <c r="L19" s="1"/>
  <c r="J21"/>
  <c r="L21" s="1"/>
  <c r="L23"/>
  <c r="L25"/>
  <c r="J9"/>
  <c r="L9" s="1"/>
  <c r="L29"/>
  <c r="J27" i="6"/>
  <c r="L29" i="7"/>
  <c r="L27"/>
  <c r="J27"/>
  <c r="L25"/>
  <c r="L23"/>
  <c r="L21"/>
  <c r="L19"/>
  <c r="J19"/>
  <c r="L17"/>
  <c r="J17"/>
  <c r="L15"/>
  <c r="L13"/>
  <c r="J13"/>
  <c r="L11"/>
  <c r="L9"/>
  <c r="L31" s="1"/>
  <c r="J9"/>
  <c r="L27" i="1"/>
  <c r="J13" i="5"/>
  <c r="L13" i="6"/>
  <c r="L29"/>
  <c r="J11" i="5"/>
  <c r="L27" i="6"/>
  <c r="L25"/>
  <c r="L19"/>
  <c r="L17"/>
  <c r="L9"/>
  <c r="L11"/>
  <c r="L15"/>
  <c r="L21"/>
  <c r="L23"/>
  <c r="L23" i="5"/>
  <c r="J23"/>
  <c r="L21"/>
  <c r="L19"/>
  <c r="J19"/>
  <c r="J9"/>
  <c r="J15"/>
  <c r="L31" i="11" l="1"/>
  <c r="L31" i="9"/>
  <c r="L31" i="8"/>
  <c r="L31" i="6"/>
  <c r="L13" i="5"/>
  <c r="J17"/>
  <c r="L17" s="1"/>
  <c r="L15"/>
  <c r="L11"/>
  <c r="L9"/>
  <c r="L25" i="1"/>
  <c r="L17"/>
  <c r="L13"/>
  <c r="L11"/>
  <c r="L9"/>
  <c r="L23"/>
  <c r="L21"/>
  <c r="L19"/>
  <c r="L15"/>
  <c r="L29" i="5" l="1"/>
  <c r="L29" i="1"/>
</calcChain>
</file>

<file path=xl/sharedStrings.xml><?xml version="1.0" encoding="utf-8"?>
<sst xmlns="http://schemas.openxmlformats.org/spreadsheetml/2006/main" count="2651" uniqueCount="192">
  <si>
    <t>Poř. číslo</t>
  </si>
  <si>
    <t>Jméno účastníka</t>
  </si>
  <si>
    <t>Bydliště</t>
  </si>
  <si>
    <t>Den cesty</t>
  </si>
  <si>
    <t>Odjezd - Příjezd</t>
  </si>
  <si>
    <t>z bydliště do bydliště</t>
  </si>
  <si>
    <t>Km / Kč</t>
  </si>
  <si>
    <t>AUV</t>
  </si>
  <si>
    <t>SPZ</t>
  </si>
  <si>
    <t>Celkem</t>
  </si>
  <si>
    <t>Vlastnoruční</t>
  </si>
  <si>
    <t>podpis</t>
  </si>
  <si>
    <t>příjemce</t>
  </si>
  <si>
    <t>cest. výloh</t>
  </si>
  <si>
    <t>Číslo</t>
  </si>
  <si>
    <t>obč.</t>
  </si>
  <si>
    <t>průkazu</t>
  </si>
  <si>
    <t xml:space="preserve">    </t>
  </si>
  <si>
    <t xml:space="preserve"> hod.</t>
  </si>
  <si>
    <t>odjezd</t>
  </si>
  <si>
    <t>9h00</t>
  </si>
  <si>
    <t>19h00</t>
  </si>
  <si>
    <t>příjezd</t>
  </si>
  <si>
    <t xml:space="preserve">V  __________   dne  ___     </t>
  </si>
  <si>
    <t xml:space="preserve">                      Podpis vedoucího akce   ___________________________</t>
  </si>
  <si>
    <t>Podpis účtovatele akce  _______________________</t>
  </si>
  <si>
    <t>Hromadné vyúčtování cestovních výloh – RD muži 2013</t>
  </si>
  <si>
    <t>Akce:  VT  Mladá Boleslav</t>
  </si>
  <si>
    <t>6h00</t>
  </si>
  <si>
    <t>Cíl cesty</t>
  </si>
  <si>
    <t>Mladá Boleslav</t>
  </si>
  <si>
    <t>23h00</t>
  </si>
  <si>
    <t>5h00</t>
  </si>
  <si>
    <t>22h00</t>
  </si>
  <si>
    <t>15h00</t>
  </si>
  <si>
    <t>07h00</t>
  </si>
  <si>
    <t>11h00</t>
  </si>
  <si>
    <t>Km</t>
  </si>
  <si>
    <t>Začátek dne 13.5.2013</t>
  </si>
  <si>
    <t xml:space="preserve">  Ukončení dne 17.5.2013</t>
  </si>
  <si>
    <t>Karel Linz</t>
  </si>
  <si>
    <t>Juračka David</t>
  </si>
  <si>
    <t>Mauler Richard</t>
  </si>
  <si>
    <t>Boula Ondřej</t>
  </si>
  <si>
    <t>Hýský Tomáš</t>
  </si>
  <si>
    <t>Ticháček Lukáš</t>
  </si>
  <si>
    <t>6U94176</t>
  </si>
  <si>
    <t>1C31671</t>
  </si>
  <si>
    <t>Janouch Jakub</t>
  </si>
  <si>
    <t>Bartoš Adam</t>
  </si>
  <si>
    <t>Finger Michal</t>
  </si>
  <si>
    <t>Chomutov</t>
  </si>
  <si>
    <t>České Budějovice</t>
  </si>
  <si>
    <t>Příbram</t>
  </si>
  <si>
    <t>Troubky</t>
  </si>
  <si>
    <t>Přerov</t>
  </si>
  <si>
    <t>Zlín</t>
  </si>
  <si>
    <t>Praha</t>
  </si>
  <si>
    <t>Sobotka Vladimír</t>
  </si>
  <si>
    <t>Ústí nad Labem</t>
  </si>
  <si>
    <t>Liberec</t>
  </si>
  <si>
    <t>Akce:  Vyhlášení nejlepšího volejbalisty Brno</t>
  </si>
  <si>
    <t>Začátek dne 18.5.2013</t>
  </si>
  <si>
    <t xml:space="preserve">  Ukončení dne 18.5.2013</t>
  </si>
  <si>
    <t>24h00</t>
  </si>
  <si>
    <t>Brno</t>
  </si>
  <si>
    <t>Holubec Aleš</t>
  </si>
  <si>
    <t>Benátky nad Jizerou</t>
  </si>
  <si>
    <t>Akce:  VT  Benátky nad Jizerou</t>
  </si>
  <si>
    <t>Začátek dne 20.5.2013</t>
  </si>
  <si>
    <t xml:space="preserve">  Ukončení dne 24.5.2013</t>
  </si>
  <si>
    <t>Kopáček Václav</t>
  </si>
  <si>
    <t>Kriško Michal</t>
  </si>
  <si>
    <t>Č.Budějovice</t>
  </si>
  <si>
    <t>Lhota pod Libčany</t>
  </si>
  <si>
    <t>2M63790</t>
  </si>
  <si>
    <t>4M39834</t>
  </si>
  <si>
    <t>6T49239</t>
  </si>
  <si>
    <t>9S67303</t>
  </si>
  <si>
    <t>6U39238</t>
  </si>
  <si>
    <t>6U39832</t>
  </si>
  <si>
    <t>7U21343</t>
  </si>
  <si>
    <t>Bolatice</t>
  </si>
  <si>
    <t>ZLL8034</t>
  </si>
  <si>
    <t>4H23318</t>
  </si>
  <si>
    <t>2S44874</t>
  </si>
  <si>
    <t>7U04174</t>
  </si>
  <si>
    <t>3AI3996</t>
  </si>
  <si>
    <t>Boula</t>
  </si>
  <si>
    <t>Alesi</t>
  </si>
  <si>
    <t>Hysky</t>
  </si>
  <si>
    <t>karlos</t>
  </si>
  <si>
    <t>venca</t>
  </si>
  <si>
    <t>kuba</t>
  </si>
  <si>
    <t>richard</t>
  </si>
  <si>
    <t>sobotka</t>
  </si>
  <si>
    <t>krisak</t>
  </si>
  <si>
    <t>Akce:  VT  Ostrava / SVK</t>
  </si>
  <si>
    <t>Začátek dne 27.5.2013</t>
  </si>
  <si>
    <t xml:space="preserve">  Ukončení dne 31.5.2013</t>
  </si>
  <si>
    <t>Ostrava</t>
  </si>
  <si>
    <t>Široký Tomáš</t>
  </si>
  <si>
    <t>Frýdek-Místek</t>
  </si>
  <si>
    <t>Pumpař</t>
  </si>
  <si>
    <t>5T59937</t>
  </si>
  <si>
    <t>Fořt Dominik</t>
  </si>
  <si>
    <t>Lanškroun</t>
  </si>
  <si>
    <t>2E97705</t>
  </si>
  <si>
    <t>Akce:  VT  Nymburk</t>
  </si>
  <si>
    <t>Začátek dne 3.6.2013</t>
  </si>
  <si>
    <t xml:space="preserve">  Ukončení dne 7.6.2013</t>
  </si>
  <si>
    <t>Nymburk</t>
  </si>
  <si>
    <t>Bence Jiří</t>
  </si>
  <si>
    <t>13h00</t>
  </si>
  <si>
    <t>8S87207</t>
  </si>
  <si>
    <t>Kuliha Jan</t>
  </si>
  <si>
    <t>Dolní Dobrouč</t>
  </si>
  <si>
    <t>4M25161</t>
  </si>
  <si>
    <t>vlak</t>
  </si>
  <si>
    <t>Břeclav</t>
  </si>
  <si>
    <t>Svitavy</t>
  </si>
  <si>
    <t>Pardubce</t>
  </si>
  <si>
    <t>Akce:  VT  Břeclav/Kecskemet(HUN)</t>
  </si>
  <si>
    <t>Začátek dne 10.6.2013</t>
  </si>
  <si>
    <t xml:space="preserve">  Ukončení dne 18.6.2013</t>
  </si>
  <si>
    <t>Kladno</t>
  </si>
  <si>
    <t>Děčín</t>
  </si>
  <si>
    <t>Akce:  VT  Kladno/Podgorica(MNE)</t>
  </si>
  <si>
    <t>Začátek dne 25.6.2013</t>
  </si>
  <si>
    <t xml:space="preserve">  Ukončení dne 1.7.2013</t>
  </si>
  <si>
    <t>Ruzyně</t>
  </si>
  <si>
    <t>5H65127</t>
  </si>
  <si>
    <t>Opava</t>
  </si>
  <si>
    <t>Č.Třebová</t>
  </si>
  <si>
    <t>Zajíček Adam</t>
  </si>
  <si>
    <t>Akce:  VT  Opava</t>
  </si>
  <si>
    <t>Začátek dne 2.7.2013</t>
  </si>
  <si>
    <t xml:space="preserve">  Ukončení dne 7.7.2013</t>
  </si>
  <si>
    <t>Akce:  VT  Kladno/TUR</t>
  </si>
  <si>
    <t xml:space="preserve">  Ukončení dne 15.7.2013</t>
  </si>
  <si>
    <t>Začátek dne 9.7.2013</t>
  </si>
  <si>
    <t>Rejlek Filip</t>
  </si>
  <si>
    <t>Král Jiří</t>
  </si>
  <si>
    <t>Odolena Voda</t>
  </si>
  <si>
    <t>Plzeň</t>
  </si>
  <si>
    <t>Konečný  David</t>
  </si>
  <si>
    <t>1SR1137</t>
  </si>
  <si>
    <t>Hudeček  Ondřej</t>
  </si>
  <si>
    <t>Štokr Jan</t>
  </si>
  <si>
    <t>Telč</t>
  </si>
  <si>
    <t>Sezimovo Ústí</t>
  </si>
  <si>
    <t>Baranek Kamil</t>
  </si>
  <si>
    <t>5C41806</t>
  </si>
  <si>
    <t>4J40455</t>
  </si>
  <si>
    <t>8B26699</t>
  </si>
  <si>
    <t>CP577ZK</t>
  </si>
  <si>
    <t>1SZ4596</t>
  </si>
  <si>
    <t>Ústí nad Lab.</t>
  </si>
  <si>
    <t>Začátek dne 29.8.2013</t>
  </si>
  <si>
    <t xml:space="preserve">  Ukončení dne 2.8.2013</t>
  </si>
  <si>
    <t>Vavák Miroslav</t>
  </si>
  <si>
    <t>BA610VE</t>
  </si>
  <si>
    <t>Drobek</t>
  </si>
  <si>
    <t>Bary</t>
  </si>
  <si>
    <t>Akce:  VT  Hradec Králové</t>
  </si>
  <si>
    <t>Začátek dne 5.8.2013</t>
  </si>
  <si>
    <t xml:space="preserve">  Ukončení dne 9.8.2013</t>
  </si>
  <si>
    <t>Hradec Králové</t>
  </si>
  <si>
    <t>3,7(4,0)</t>
  </si>
  <si>
    <t>Vrchlabí</t>
  </si>
  <si>
    <t>Dřevěnice</t>
  </si>
  <si>
    <t>Začátek dne 12.8.2013</t>
  </si>
  <si>
    <t xml:space="preserve">  Ukončení dne 16.8.2013</t>
  </si>
  <si>
    <t>Neratovice</t>
  </si>
  <si>
    <t xml:space="preserve">Boule </t>
  </si>
  <si>
    <t>9S94205</t>
  </si>
  <si>
    <t xml:space="preserve">Haník Zdeněk </t>
  </si>
  <si>
    <t>Začátek dne 19.8.2013</t>
  </si>
  <si>
    <t xml:space="preserve">  Ukončení dne 24.8.2013</t>
  </si>
  <si>
    <t>Kadaň, Liberec</t>
  </si>
  <si>
    <t>Začátek dne 26.8.2013</t>
  </si>
  <si>
    <t xml:space="preserve">  Ukončení dne 30.8.2013</t>
  </si>
  <si>
    <t>Zlin</t>
  </si>
  <si>
    <t>Akce:  VT  Kladno Bel-Fin</t>
  </si>
  <si>
    <t>Začátek dne 2.9.2013</t>
  </si>
  <si>
    <t xml:space="preserve">  Ukončení dne 11.9.2013</t>
  </si>
  <si>
    <t>4,0</t>
  </si>
  <si>
    <t>Vrchlabi</t>
  </si>
  <si>
    <t>Akce:  VT  Kladno / ME</t>
  </si>
  <si>
    <t>Začátek dne 15.9.2013</t>
  </si>
  <si>
    <t xml:space="preserve">  Ukončení dne 30.9.2013</t>
  </si>
  <si>
    <t>Letovice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</si>
</sst>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b/>
      <sz val="16"/>
      <color indexed="8"/>
      <name val="Arial Black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/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0" fillId="0" borderId="0" xfId="0" applyFill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Fill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9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1" fontId="3" fillId="0" borderId="9" xfId="0" applyNumberFormat="1" applyFont="1" applyBorder="1" applyAlignment="1">
      <alignment horizontal="center" wrapText="1"/>
    </xf>
    <xf numFmtId="11" fontId="3" fillId="0" borderId="7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3" fillId="0" borderId="9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B25" sqref="B25:O26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27</v>
      </c>
      <c r="B3" s="235"/>
      <c r="C3" s="235"/>
      <c r="D3" s="21"/>
      <c r="F3" s="227" t="s">
        <v>38</v>
      </c>
      <c r="G3" s="227"/>
      <c r="H3" s="227"/>
      <c r="I3" s="1"/>
      <c r="J3" s="227" t="s">
        <v>39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27"/>
      <c r="K4" s="207" t="s">
        <v>8</v>
      </c>
      <c r="L4" s="32"/>
      <c r="M4" s="212" t="s">
        <v>10</v>
      </c>
      <c r="N4" s="213"/>
      <c r="O4" s="2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28"/>
      <c r="K5" s="208"/>
      <c r="L5" s="33"/>
      <c r="M5" s="214" t="s">
        <v>11</v>
      </c>
      <c r="N5" s="215"/>
      <c r="O5" s="3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28"/>
      <c r="K6" s="208"/>
      <c r="L6" s="33"/>
      <c r="M6" s="214" t="s">
        <v>12</v>
      </c>
      <c r="N6" s="215"/>
      <c r="O6" s="3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29" t="s">
        <v>37</v>
      </c>
      <c r="K7" s="209"/>
      <c r="L7" s="34"/>
      <c r="M7" s="225" t="s">
        <v>13</v>
      </c>
      <c r="N7" s="226"/>
      <c r="O7" s="4"/>
    </row>
    <row r="8" spans="1:15" ht="15" thickBot="1">
      <c r="A8" s="7">
        <v>1</v>
      </c>
      <c r="B8" s="17">
        <v>2</v>
      </c>
      <c r="C8" s="3"/>
      <c r="D8" s="18"/>
      <c r="E8" s="3">
        <v>3</v>
      </c>
      <c r="F8" s="210">
        <v>4</v>
      </c>
      <c r="G8" s="221"/>
      <c r="H8" s="30">
        <v>8</v>
      </c>
      <c r="I8" s="31"/>
      <c r="J8" s="3">
        <v>10</v>
      </c>
      <c r="K8" s="3">
        <v>11</v>
      </c>
      <c r="L8" s="12">
        <v>12</v>
      </c>
      <c r="M8" s="210">
        <v>13</v>
      </c>
      <c r="N8" s="211"/>
      <c r="O8" s="3">
        <v>14</v>
      </c>
    </row>
    <row r="9" spans="1:15" ht="15.75" customHeight="1" thickBot="1">
      <c r="A9" s="187">
        <v>15</v>
      </c>
      <c r="B9" s="201" t="s">
        <v>40</v>
      </c>
      <c r="C9" s="187" t="s">
        <v>51</v>
      </c>
      <c r="D9" s="187" t="s">
        <v>30</v>
      </c>
      <c r="E9" s="205">
        <v>41407</v>
      </c>
      <c r="F9" s="19" t="s">
        <v>22</v>
      </c>
      <c r="G9" s="19" t="s">
        <v>28</v>
      </c>
      <c r="H9" s="231">
        <v>3.7</v>
      </c>
      <c r="I9" s="232"/>
      <c r="J9" s="187">
        <v>290</v>
      </c>
      <c r="K9" s="187" t="s">
        <v>46</v>
      </c>
      <c r="L9" s="195">
        <f>H9*J9</f>
        <v>1073</v>
      </c>
      <c r="M9" s="199"/>
      <c r="N9" s="200"/>
      <c r="O9" s="187">
        <v>114030500</v>
      </c>
    </row>
    <row r="10" spans="1:15" ht="15" thickBot="1">
      <c r="A10" s="188"/>
      <c r="B10" s="202"/>
      <c r="C10" s="188"/>
      <c r="D10" s="188"/>
      <c r="E10" s="188"/>
      <c r="F10" s="19" t="s">
        <v>19</v>
      </c>
      <c r="G10" s="19" t="s">
        <v>21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41</v>
      </c>
      <c r="C11" s="187" t="s">
        <v>52</v>
      </c>
      <c r="D11" s="187" t="s">
        <v>30</v>
      </c>
      <c r="E11" s="205">
        <v>41407</v>
      </c>
      <c r="F11" s="19" t="s">
        <v>22</v>
      </c>
      <c r="G11" s="19" t="s">
        <v>28</v>
      </c>
      <c r="H11" s="231">
        <v>3.7</v>
      </c>
      <c r="I11" s="232"/>
      <c r="J11" s="187">
        <v>412</v>
      </c>
      <c r="K11" s="187" t="s">
        <v>47</v>
      </c>
      <c r="L11" s="195">
        <f>H11*J11</f>
        <v>1524.4</v>
      </c>
      <c r="M11" s="199"/>
      <c r="N11" s="200"/>
      <c r="O11" s="187">
        <v>113545776</v>
      </c>
    </row>
    <row r="12" spans="1:15" ht="15.75" customHeight="1" thickBot="1">
      <c r="A12" s="188"/>
      <c r="B12" s="202"/>
      <c r="C12" s="188"/>
      <c r="D12" s="188"/>
      <c r="E12" s="188"/>
      <c r="F12" s="19" t="s">
        <v>19</v>
      </c>
      <c r="G12" s="19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42</v>
      </c>
      <c r="C13" s="187" t="s">
        <v>82</v>
      </c>
      <c r="D13" s="187" t="s">
        <v>30</v>
      </c>
      <c r="E13" s="205">
        <v>41407</v>
      </c>
      <c r="F13" s="19" t="s">
        <v>22</v>
      </c>
      <c r="G13" s="19" t="s">
        <v>32</v>
      </c>
      <c r="H13" s="231">
        <v>3.7</v>
      </c>
      <c r="I13" s="232"/>
      <c r="J13" s="187">
        <v>696</v>
      </c>
      <c r="K13" s="187" t="s">
        <v>77</v>
      </c>
      <c r="L13" s="195">
        <f>H13*J13</f>
        <v>2575.2000000000003</v>
      </c>
      <c r="M13" s="199"/>
      <c r="N13" s="200"/>
      <c r="O13" s="187">
        <v>113580937</v>
      </c>
    </row>
    <row r="14" spans="1:15" ht="15.75" customHeight="1" thickBot="1">
      <c r="A14" s="188"/>
      <c r="B14" s="202"/>
      <c r="C14" s="188"/>
      <c r="D14" s="188"/>
      <c r="E14" s="188"/>
      <c r="F14" s="19" t="s">
        <v>19</v>
      </c>
      <c r="G14" s="19" t="s">
        <v>33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43</v>
      </c>
      <c r="C15" s="187" t="s">
        <v>53</v>
      </c>
      <c r="D15" s="187" t="s">
        <v>30</v>
      </c>
      <c r="E15" s="205">
        <v>41407</v>
      </c>
      <c r="F15" s="8" t="s">
        <v>19</v>
      </c>
      <c r="G15" s="8" t="s">
        <v>20</v>
      </c>
      <c r="H15" s="231">
        <v>3.7</v>
      </c>
      <c r="I15" s="232"/>
      <c r="J15" s="187">
        <v>252</v>
      </c>
      <c r="K15" s="187" t="s">
        <v>78</v>
      </c>
      <c r="L15" s="195">
        <f>H15*J15</f>
        <v>932.40000000000009</v>
      </c>
      <c r="M15" s="199"/>
      <c r="N15" s="200"/>
      <c r="O15" s="187">
        <v>115039211</v>
      </c>
    </row>
    <row r="16" spans="1:15" ht="14.25" customHeight="1" thickBot="1">
      <c r="A16" s="188"/>
      <c r="B16" s="202"/>
      <c r="C16" s="188"/>
      <c r="D16" s="188"/>
      <c r="E16" s="188"/>
      <c r="F16" s="8" t="s">
        <v>22</v>
      </c>
      <c r="G16" s="8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44</v>
      </c>
      <c r="C17" s="187" t="s">
        <v>60</v>
      </c>
      <c r="D17" s="187" t="s">
        <v>30</v>
      </c>
      <c r="E17" s="205">
        <v>41407</v>
      </c>
      <c r="F17" s="20" t="s">
        <v>19</v>
      </c>
      <c r="G17" s="20" t="s">
        <v>20</v>
      </c>
      <c r="H17" s="231">
        <v>3.7</v>
      </c>
      <c r="I17" s="232"/>
      <c r="J17" s="187">
        <v>100</v>
      </c>
      <c r="K17" s="187" t="s">
        <v>79</v>
      </c>
      <c r="L17" s="195">
        <f>H17*J17</f>
        <v>370</v>
      </c>
      <c r="M17" s="199"/>
      <c r="N17" s="200"/>
      <c r="O17" s="187">
        <v>113002580</v>
      </c>
    </row>
    <row r="18" spans="1:15" ht="14.25" customHeight="1" thickBot="1">
      <c r="A18" s="188"/>
      <c r="B18" s="202"/>
      <c r="C18" s="188"/>
      <c r="D18" s="188"/>
      <c r="E18" s="206"/>
      <c r="F18" s="20" t="s">
        <v>22</v>
      </c>
      <c r="G18" s="20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45</v>
      </c>
      <c r="C19" s="187" t="s">
        <v>54</v>
      </c>
      <c r="D19" s="187" t="s">
        <v>30</v>
      </c>
      <c r="E19" s="205">
        <v>41407</v>
      </c>
      <c r="F19" s="8" t="s">
        <v>19</v>
      </c>
      <c r="G19" s="8" t="s">
        <v>20</v>
      </c>
      <c r="H19" s="231">
        <v>3.7</v>
      </c>
      <c r="I19" s="232"/>
      <c r="J19" s="187">
        <v>590</v>
      </c>
      <c r="K19" s="187" t="s">
        <v>76</v>
      </c>
      <c r="L19" s="195">
        <f>H19*J19</f>
        <v>2183</v>
      </c>
      <c r="M19" s="199"/>
      <c r="N19" s="200"/>
      <c r="O19" s="187">
        <v>108527760</v>
      </c>
    </row>
    <row r="20" spans="1:15" ht="14.25" customHeight="1" thickBot="1">
      <c r="A20" s="188"/>
      <c r="B20" s="202"/>
      <c r="C20" s="188"/>
      <c r="D20" s="188"/>
      <c r="E20" s="188"/>
      <c r="F20" s="8" t="s">
        <v>22</v>
      </c>
      <c r="G20" s="8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48</v>
      </c>
      <c r="C21" s="187" t="s">
        <v>55</v>
      </c>
      <c r="D21" s="187" t="s">
        <v>30</v>
      </c>
      <c r="E21" s="205">
        <v>41407</v>
      </c>
      <c r="F21" s="8" t="s">
        <v>19</v>
      </c>
      <c r="G21" s="8" t="s">
        <v>20</v>
      </c>
      <c r="H21" s="231">
        <v>3.7</v>
      </c>
      <c r="I21" s="232"/>
      <c r="J21" s="187">
        <v>604</v>
      </c>
      <c r="K21" s="187" t="s">
        <v>75</v>
      </c>
      <c r="L21" s="195">
        <f>H21*J21</f>
        <v>2234.8000000000002</v>
      </c>
      <c r="M21" s="199"/>
      <c r="N21" s="200"/>
      <c r="O21" s="187">
        <v>112542208</v>
      </c>
    </row>
    <row r="22" spans="1:15" ht="14.25" customHeight="1" thickBot="1">
      <c r="A22" s="188"/>
      <c r="B22" s="202"/>
      <c r="C22" s="188"/>
      <c r="D22" s="188"/>
      <c r="E22" s="188"/>
      <c r="F22" s="8" t="s">
        <v>22</v>
      </c>
      <c r="G22" s="8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49</v>
      </c>
      <c r="C23" s="187" t="s">
        <v>56</v>
      </c>
      <c r="D23" s="187" t="s">
        <v>30</v>
      </c>
      <c r="E23" s="205">
        <v>41407</v>
      </c>
      <c r="F23" s="8" t="s">
        <v>19</v>
      </c>
      <c r="G23" s="8" t="s">
        <v>20</v>
      </c>
      <c r="H23" s="231">
        <v>3.7</v>
      </c>
      <c r="I23" s="232"/>
      <c r="J23" s="187">
        <v>628</v>
      </c>
      <c r="K23" s="197" t="s">
        <v>83</v>
      </c>
      <c r="L23" s="195">
        <f>H23*J23</f>
        <v>2323.6</v>
      </c>
      <c r="M23" s="199"/>
      <c r="N23" s="200"/>
      <c r="O23" s="187">
        <v>114641263</v>
      </c>
    </row>
    <row r="24" spans="1:15" ht="14.25" customHeight="1" thickBot="1">
      <c r="A24" s="188"/>
      <c r="B24" s="202"/>
      <c r="C24" s="188"/>
      <c r="D24" s="188"/>
      <c r="E24" s="188"/>
      <c r="F24" s="8" t="s">
        <v>22</v>
      </c>
      <c r="G24" s="8" t="s">
        <v>21</v>
      </c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 t="s">
        <v>50</v>
      </c>
      <c r="C25" s="187" t="s">
        <v>57</v>
      </c>
      <c r="D25" s="187" t="s">
        <v>30</v>
      </c>
      <c r="E25" s="205">
        <v>41407</v>
      </c>
      <c r="F25" s="22" t="s">
        <v>22</v>
      </c>
      <c r="G25" s="22" t="s">
        <v>35</v>
      </c>
      <c r="H25" s="231">
        <v>3.7</v>
      </c>
      <c r="I25" s="232"/>
      <c r="J25" s="187">
        <v>132</v>
      </c>
      <c r="K25" s="187" t="s">
        <v>87</v>
      </c>
      <c r="L25" s="195">
        <f>H25*J25</f>
        <v>488.40000000000003</v>
      </c>
      <c r="M25" s="199"/>
      <c r="N25" s="200"/>
      <c r="O25" s="187">
        <v>111824248</v>
      </c>
    </row>
    <row r="26" spans="1:15" ht="14.25" customHeight="1" thickBot="1">
      <c r="A26" s="188"/>
      <c r="B26" s="202"/>
      <c r="C26" s="188"/>
      <c r="D26" s="188"/>
      <c r="E26" s="188"/>
      <c r="F26" s="22" t="s">
        <v>19</v>
      </c>
      <c r="G26" s="22" t="s">
        <v>36</v>
      </c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24</v>
      </c>
      <c r="B27" s="201" t="s">
        <v>58</v>
      </c>
      <c r="C27" s="187" t="s">
        <v>59</v>
      </c>
      <c r="D27" s="187" t="s">
        <v>30</v>
      </c>
      <c r="E27" s="205">
        <v>41407</v>
      </c>
      <c r="F27" s="8" t="s">
        <v>22</v>
      </c>
      <c r="G27" s="19" t="s">
        <v>34</v>
      </c>
      <c r="H27" s="231">
        <v>3.7</v>
      </c>
      <c r="I27" s="232"/>
      <c r="J27" s="187">
        <v>100</v>
      </c>
      <c r="K27" s="187"/>
      <c r="L27" s="195">
        <f>H27*J27</f>
        <v>370</v>
      </c>
      <c r="M27" s="199"/>
      <c r="N27" s="200"/>
      <c r="O27" s="187">
        <v>200695289</v>
      </c>
    </row>
    <row r="28" spans="1:15" ht="14.25" customHeight="1" thickBot="1">
      <c r="A28" s="188"/>
      <c r="B28" s="202"/>
      <c r="C28" s="188"/>
      <c r="D28" s="188"/>
      <c r="E28" s="188"/>
      <c r="F28" s="8" t="s">
        <v>19</v>
      </c>
      <c r="G28" s="8" t="s">
        <v>21</v>
      </c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14074.8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O13:O14"/>
    <mergeCell ref="M14:N14"/>
    <mergeCell ref="M6:N6"/>
    <mergeCell ref="M7:N7"/>
    <mergeCell ref="H29:I30"/>
    <mergeCell ref="J3:L3"/>
    <mergeCell ref="A35:C35"/>
    <mergeCell ref="D35:G35"/>
    <mergeCell ref="H35:L35"/>
    <mergeCell ref="H9:I10"/>
    <mergeCell ref="H11:I12"/>
    <mergeCell ref="H13:I14"/>
    <mergeCell ref="H15:I16"/>
    <mergeCell ref="H17:I18"/>
    <mergeCell ref="H19:I20"/>
    <mergeCell ref="H21:I22"/>
    <mergeCell ref="H23:I24"/>
    <mergeCell ref="H25:I26"/>
    <mergeCell ref="H27:I28"/>
    <mergeCell ref="J13:J14"/>
    <mergeCell ref="K13:K14"/>
    <mergeCell ref="A3:C3"/>
    <mergeCell ref="F3:H3"/>
    <mergeCell ref="D15:D16"/>
    <mergeCell ref="A25:A26"/>
    <mergeCell ref="B25:B26"/>
    <mergeCell ref="C25:C26"/>
    <mergeCell ref="D25:D26"/>
    <mergeCell ref="E25:E26"/>
    <mergeCell ref="J25:J26"/>
    <mergeCell ref="D4:D7"/>
    <mergeCell ref="D9:D10"/>
    <mergeCell ref="D11:D12"/>
    <mergeCell ref="D13:D14"/>
    <mergeCell ref="B13:B14"/>
    <mergeCell ref="C13:C14"/>
    <mergeCell ref="E13:E14"/>
    <mergeCell ref="H4:I4"/>
    <mergeCell ref="H5:I5"/>
    <mergeCell ref="H6:I6"/>
    <mergeCell ref="H7:I7"/>
    <mergeCell ref="A9:A10"/>
    <mergeCell ref="A11:A12"/>
    <mergeCell ref="A13:A14"/>
    <mergeCell ref="D23:D24"/>
    <mergeCell ref="D21:D22"/>
    <mergeCell ref="A4:A7"/>
    <mergeCell ref="B4:B7"/>
    <mergeCell ref="O9:O10"/>
    <mergeCell ref="O11:O12"/>
    <mergeCell ref="M12:N12"/>
    <mergeCell ref="B9:B10"/>
    <mergeCell ref="C9:C10"/>
    <mergeCell ref="E9:E10"/>
    <mergeCell ref="B11:B12"/>
    <mergeCell ref="C11:C12"/>
    <mergeCell ref="E11:E12"/>
    <mergeCell ref="J11:J12"/>
    <mergeCell ref="K11:K12"/>
    <mergeCell ref="L11:L12"/>
    <mergeCell ref="L9:L10"/>
    <mergeCell ref="M9:N9"/>
    <mergeCell ref="C4:C7"/>
    <mergeCell ref="E4:E7"/>
    <mergeCell ref="F5:G5"/>
    <mergeCell ref="F6:G6"/>
    <mergeCell ref="F4:G4"/>
    <mergeCell ref="F8:G8"/>
    <mergeCell ref="E19:E20"/>
    <mergeCell ref="C15:C16"/>
    <mergeCell ref="E15:E16"/>
    <mergeCell ref="M15:N15"/>
    <mergeCell ref="L15:L16"/>
    <mergeCell ref="L13:L14"/>
    <mergeCell ref="M13:N13"/>
    <mergeCell ref="K4:K7"/>
    <mergeCell ref="M8:N8"/>
    <mergeCell ref="J9:J10"/>
    <mergeCell ref="K9:K10"/>
    <mergeCell ref="M10:N10"/>
    <mergeCell ref="M11:N11"/>
    <mergeCell ref="M4:N4"/>
    <mergeCell ref="M5:N5"/>
    <mergeCell ref="A23:A24"/>
    <mergeCell ref="B23:B24"/>
    <mergeCell ref="C23:C24"/>
    <mergeCell ref="E23:E24"/>
    <mergeCell ref="M23:N23"/>
    <mergeCell ref="O15:O16"/>
    <mergeCell ref="J15:J16"/>
    <mergeCell ref="K15:K16"/>
    <mergeCell ref="M16:N16"/>
    <mergeCell ref="A15:A16"/>
    <mergeCell ref="B15:B16"/>
    <mergeCell ref="E21:E22"/>
    <mergeCell ref="J19:J20"/>
    <mergeCell ref="B19:B20"/>
    <mergeCell ref="C19:C20"/>
    <mergeCell ref="A17:A18"/>
    <mergeCell ref="B17:B18"/>
    <mergeCell ref="C17:C18"/>
    <mergeCell ref="D17:D18"/>
    <mergeCell ref="E17:E18"/>
    <mergeCell ref="J17:J18"/>
    <mergeCell ref="A19:A20"/>
    <mergeCell ref="M19:N19"/>
    <mergeCell ref="K19:K20"/>
    <mergeCell ref="A21:A22"/>
    <mergeCell ref="K21:K22"/>
    <mergeCell ref="J21:J22"/>
    <mergeCell ref="B21:B22"/>
    <mergeCell ref="C21:C22"/>
    <mergeCell ref="O21:O22"/>
    <mergeCell ref="M20:N20"/>
    <mergeCell ref="M21:N21"/>
    <mergeCell ref="L19:L20"/>
    <mergeCell ref="O19:O20"/>
    <mergeCell ref="M22:N22"/>
    <mergeCell ref="L21:L22"/>
    <mergeCell ref="D19:D20"/>
    <mergeCell ref="A27:A28"/>
    <mergeCell ref="B27:B28"/>
    <mergeCell ref="C27:C28"/>
    <mergeCell ref="G29:G30"/>
    <mergeCell ref="J29:J30"/>
    <mergeCell ref="M27:N27"/>
    <mergeCell ref="J27:J28"/>
    <mergeCell ref="K27:K28"/>
    <mergeCell ref="M28:N28"/>
    <mergeCell ref="L27:L28"/>
    <mergeCell ref="D27:D28"/>
    <mergeCell ref="E27:E28"/>
    <mergeCell ref="O17:O18"/>
    <mergeCell ref="M18:N18"/>
    <mergeCell ref="O29:O30"/>
    <mergeCell ref="M29:N30"/>
    <mergeCell ref="L29:L30"/>
    <mergeCell ref="K29:K30"/>
    <mergeCell ref="M24:N24"/>
    <mergeCell ref="J23:J24"/>
    <mergeCell ref="K23:K24"/>
    <mergeCell ref="L23:L24"/>
    <mergeCell ref="K25:K26"/>
    <mergeCell ref="L25:L26"/>
    <mergeCell ref="M25:N25"/>
    <mergeCell ref="O27:O28"/>
    <mergeCell ref="O23:O24"/>
    <mergeCell ref="K17:K18"/>
    <mergeCell ref="L17:L18"/>
    <mergeCell ref="M17:N17"/>
    <mergeCell ref="O25:O26"/>
    <mergeCell ref="M26:N26"/>
  </mergeCells>
  <phoneticPr fontId="0" type="noConversion"/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O17" sqref="O17:O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61</v>
      </c>
      <c r="B3" s="235"/>
      <c r="C3" s="235"/>
      <c r="D3" s="21"/>
      <c r="F3" s="227" t="s">
        <v>62</v>
      </c>
      <c r="G3" s="227"/>
      <c r="H3" s="227"/>
      <c r="I3" s="1"/>
      <c r="J3" s="227" t="s">
        <v>63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39"/>
      <c r="K4" s="207" t="s">
        <v>8</v>
      </c>
      <c r="L4" s="32"/>
      <c r="M4" s="212" t="s">
        <v>10</v>
      </c>
      <c r="N4" s="213"/>
      <c r="O4" s="38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40"/>
      <c r="K5" s="208"/>
      <c r="L5" s="33"/>
      <c r="M5" s="214" t="s">
        <v>11</v>
      </c>
      <c r="N5" s="215"/>
      <c r="O5" s="37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40"/>
      <c r="K6" s="208"/>
      <c r="L6" s="33"/>
      <c r="M6" s="214" t="s">
        <v>12</v>
      </c>
      <c r="N6" s="215"/>
      <c r="O6" s="37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41" t="s">
        <v>37</v>
      </c>
      <c r="K7" s="209"/>
      <c r="L7" s="34"/>
      <c r="M7" s="225" t="s">
        <v>13</v>
      </c>
      <c r="N7" s="226"/>
      <c r="O7" s="4"/>
    </row>
    <row r="8" spans="1:15" ht="15" thickBot="1">
      <c r="A8" s="40">
        <v>1</v>
      </c>
      <c r="B8" s="17">
        <v>2</v>
      </c>
      <c r="C8" s="37"/>
      <c r="D8" s="37"/>
      <c r="E8" s="37">
        <v>3</v>
      </c>
      <c r="F8" s="210">
        <v>4</v>
      </c>
      <c r="G8" s="221"/>
      <c r="H8" s="42">
        <v>8</v>
      </c>
      <c r="I8" s="31"/>
      <c r="J8" s="37">
        <v>10</v>
      </c>
      <c r="K8" s="37">
        <v>11</v>
      </c>
      <c r="L8" s="12">
        <v>12</v>
      </c>
      <c r="M8" s="210">
        <v>13</v>
      </c>
      <c r="N8" s="211"/>
      <c r="O8" s="37">
        <v>14</v>
      </c>
    </row>
    <row r="9" spans="1:15" ht="15.75" customHeight="1" thickBot="1">
      <c r="A9" s="187">
        <v>15</v>
      </c>
      <c r="B9" s="201" t="s">
        <v>40</v>
      </c>
      <c r="C9" s="187" t="s">
        <v>51</v>
      </c>
      <c r="D9" s="187" t="s">
        <v>65</v>
      </c>
      <c r="E9" s="205">
        <v>41412</v>
      </c>
      <c r="F9" s="36" t="s">
        <v>22</v>
      </c>
      <c r="G9" s="36" t="s">
        <v>28</v>
      </c>
      <c r="H9" s="231">
        <v>3.7</v>
      </c>
      <c r="I9" s="232"/>
      <c r="J9" s="187">
        <f>305*2</f>
        <v>610</v>
      </c>
      <c r="K9" s="187" t="s">
        <v>46</v>
      </c>
      <c r="L9" s="195">
        <f>H9*J9</f>
        <v>2257</v>
      </c>
      <c r="M9" s="199"/>
      <c r="N9" s="200"/>
      <c r="O9" s="187">
        <v>114030500</v>
      </c>
    </row>
    <row r="10" spans="1:15" ht="15" thickBot="1">
      <c r="A10" s="188"/>
      <c r="B10" s="202"/>
      <c r="C10" s="188"/>
      <c r="D10" s="188"/>
      <c r="E10" s="188"/>
      <c r="F10" s="36" t="s">
        <v>19</v>
      </c>
      <c r="G10" s="36" t="s">
        <v>64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66</v>
      </c>
      <c r="C11" s="187" t="s">
        <v>74</v>
      </c>
      <c r="D11" s="187" t="s">
        <v>65</v>
      </c>
      <c r="E11" s="205">
        <v>41412</v>
      </c>
      <c r="F11" s="36" t="s">
        <v>22</v>
      </c>
      <c r="G11" s="36" t="s">
        <v>28</v>
      </c>
      <c r="H11" s="231">
        <v>3.7</v>
      </c>
      <c r="I11" s="232"/>
      <c r="J11" s="187">
        <f>162*2</f>
        <v>324</v>
      </c>
      <c r="K11" s="187" t="s">
        <v>84</v>
      </c>
      <c r="L11" s="195">
        <f>H11*J11</f>
        <v>1198.8</v>
      </c>
      <c r="M11" s="199"/>
      <c r="N11" s="200"/>
      <c r="O11" s="187">
        <v>200721999</v>
      </c>
    </row>
    <row r="12" spans="1:15" ht="15.75" customHeight="1" thickBot="1">
      <c r="A12" s="188"/>
      <c r="B12" s="202"/>
      <c r="C12" s="188"/>
      <c r="D12" s="188"/>
      <c r="E12" s="188"/>
      <c r="F12" s="36" t="s">
        <v>19</v>
      </c>
      <c r="G12" s="36" t="s">
        <v>64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42</v>
      </c>
      <c r="C13" s="187" t="s">
        <v>82</v>
      </c>
      <c r="D13" s="187" t="s">
        <v>65</v>
      </c>
      <c r="E13" s="205">
        <v>41412</v>
      </c>
      <c r="F13" s="36" t="s">
        <v>22</v>
      </c>
      <c r="G13" s="36" t="s">
        <v>28</v>
      </c>
      <c r="H13" s="231">
        <v>3.7</v>
      </c>
      <c r="I13" s="232"/>
      <c r="J13" s="187">
        <f>188*2</f>
        <v>376</v>
      </c>
      <c r="K13" s="187" t="s">
        <v>77</v>
      </c>
      <c r="L13" s="195">
        <f>H13*J13</f>
        <v>1391.2</v>
      </c>
      <c r="M13" s="199"/>
      <c r="N13" s="200"/>
      <c r="O13" s="187">
        <v>113580937</v>
      </c>
    </row>
    <row r="14" spans="1:15" ht="15.75" customHeight="1" thickBot="1">
      <c r="A14" s="188"/>
      <c r="B14" s="202"/>
      <c r="C14" s="188"/>
      <c r="D14" s="188"/>
      <c r="E14" s="188"/>
      <c r="F14" s="36" t="s">
        <v>19</v>
      </c>
      <c r="G14" s="36" t="s">
        <v>64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43</v>
      </c>
      <c r="C15" s="187" t="s">
        <v>53</v>
      </c>
      <c r="D15" s="187" t="s">
        <v>65</v>
      </c>
      <c r="E15" s="205">
        <v>41412</v>
      </c>
      <c r="F15" s="36" t="s">
        <v>19</v>
      </c>
      <c r="G15" s="36" t="s">
        <v>28</v>
      </c>
      <c r="H15" s="231">
        <v>3.7</v>
      </c>
      <c r="I15" s="232"/>
      <c r="J15" s="187">
        <f>254*2</f>
        <v>508</v>
      </c>
      <c r="K15" s="187" t="s">
        <v>78</v>
      </c>
      <c r="L15" s="195">
        <f>H15*J15</f>
        <v>1879.6000000000001</v>
      </c>
      <c r="M15" s="199"/>
      <c r="N15" s="200"/>
      <c r="O15" s="187">
        <v>115039211</v>
      </c>
    </row>
    <row r="16" spans="1:15" ht="14.25" customHeight="1" thickBot="1">
      <c r="A16" s="188"/>
      <c r="B16" s="202"/>
      <c r="C16" s="188"/>
      <c r="D16" s="188"/>
      <c r="E16" s="188"/>
      <c r="F16" s="36" t="s">
        <v>22</v>
      </c>
      <c r="G16" s="36" t="s">
        <v>64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71</v>
      </c>
      <c r="C17" s="187" t="s">
        <v>60</v>
      </c>
      <c r="D17" s="187" t="s">
        <v>65</v>
      </c>
      <c r="E17" s="205">
        <v>41412</v>
      </c>
      <c r="F17" s="36" t="s">
        <v>19</v>
      </c>
      <c r="G17" s="36" t="s">
        <v>28</v>
      </c>
      <c r="H17" s="231">
        <v>3.7</v>
      </c>
      <c r="I17" s="232"/>
      <c r="J17" s="187">
        <f>265*2</f>
        <v>530</v>
      </c>
      <c r="K17" s="187" t="s">
        <v>86</v>
      </c>
      <c r="L17" s="195">
        <f>H17*J17</f>
        <v>1961</v>
      </c>
      <c r="M17" s="199"/>
      <c r="N17" s="200"/>
      <c r="O17" s="187">
        <v>115079332</v>
      </c>
    </row>
    <row r="18" spans="1:15" ht="14.25" customHeight="1" thickBot="1">
      <c r="A18" s="188"/>
      <c r="B18" s="202"/>
      <c r="C18" s="188"/>
      <c r="D18" s="188"/>
      <c r="E18" s="188"/>
      <c r="F18" s="36" t="s">
        <v>22</v>
      </c>
      <c r="G18" s="36" t="s">
        <v>64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48</v>
      </c>
      <c r="C19" s="187" t="s">
        <v>55</v>
      </c>
      <c r="D19" s="187" t="s">
        <v>65</v>
      </c>
      <c r="E19" s="205">
        <v>41412</v>
      </c>
      <c r="F19" s="43" t="s">
        <v>19</v>
      </c>
      <c r="G19" s="43" t="s">
        <v>28</v>
      </c>
      <c r="H19" s="231">
        <v>3.7</v>
      </c>
      <c r="I19" s="232"/>
      <c r="J19" s="187">
        <f>85*2</f>
        <v>170</v>
      </c>
      <c r="K19" s="187" t="s">
        <v>75</v>
      </c>
      <c r="L19" s="195">
        <f>H19*J19</f>
        <v>629</v>
      </c>
      <c r="M19" s="199"/>
      <c r="N19" s="200"/>
      <c r="O19" s="187">
        <v>112542208</v>
      </c>
    </row>
    <row r="20" spans="1:15" ht="14.25" customHeight="1" thickBot="1">
      <c r="A20" s="188"/>
      <c r="B20" s="202"/>
      <c r="C20" s="188"/>
      <c r="D20" s="188"/>
      <c r="E20" s="188"/>
      <c r="F20" s="43" t="s">
        <v>22</v>
      </c>
      <c r="G20" s="43" t="s">
        <v>64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50</v>
      </c>
      <c r="C21" s="187" t="s">
        <v>57</v>
      </c>
      <c r="D21" s="187" t="s">
        <v>65</v>
      </c>
      <c r="E21" s="205">
        <v>41412</v>
      </c>
      <c r="F21" s="43" t="s">
        <v>22</v>
      </c>
      <c r="G21" s="43" t="s">
        <v>28</v>
      </c>
      <c r="H21" s="231">
        <v>3.7</v>
      </c>
      <c r="I21" s="232"/>
      <c r="J21" s="187">
        <v>412</v>
      </c>
      <c r="K21" s="187" t="s">
        <v>87</v>
      </c>
      <c r="L21" s="195">
        <f>H21*J21</f>
        <v>1524.4</v>
      </c>
      <c r="M21" s="199"/>
      <c r="N21" s="200"/>
      <c r="O21" s="187">
        <v>111824248</v>
      </c>
    </row>
    <row r="22" spans="1:15" ht="14.25" customHeight="1" thickBot="1">
      <c r="A22" s="188"/>
      <c r="B22" s="202"/>
      <c r="C22" s="188"/>
      <c r="D22" s="188"/>
      <c r="E22" s="188"/>
      <c r="F22" s="43" t="s">
        <v>19</v>
      </c>
      <c r="G22" s="43" t="s">
        <v>64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58</v>
      </c>
      <c r="C23" s="187" t="s">
        <v>59</v>
      </c>
      <c r="D23" s="187" t="s">
        <v>65</v>
      </c>
      <c r="E23" s="205">
        <v>41412</v>
      </c>
      <c r="F23" s="43" t="s">
        <v>22</v>
      </c>
      <c r="G23" s="43" t="s">
        <v>28</v>
      </c>
      <c r="H23" s="231">
        <v>3.7</v>
      </c>
      <c r="I23" s="232"/>
      <c r="J23" s="187">
        <f>293*2</f>
        <v>586</v>
      </c>
      <c r="K23" s="187" t="s">
        <v>81</v>
      </c>
      <c r="L23" s="195">
        <f>H23*J23</f>
        <v>2168.2000000000003</v>
      </c>
      <c r="M23" s="199"/>
      <c r="N23" s="200"/>
      <c r="O23" s="187">
        <v>200695289</v>
      </c>
    </row>
    <row r="24" spans="1:15" ht="14.25" customHeight="1" thickBot="1">
      <c r="A24" s="188"/>
      <c r="B24" s="202"/>
      <c r="C24" s="188"/>
      <c r="D24" s="188"/>
      <c r="E24" s="188"/>
      <c r="F24" s="43" t="s">
        <v>19</v>
      </c>
      <c r="G24" s="43" t="s">
        <v>64</v>
      </c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36"/>
      <c r="G25" s="36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36"/>
      <c r="G26" s="36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24</v>
      </c>
      <c r="B27" s="201"/>
      <c r="C27" s="187"/>
      <c r="D27" s="187"/>
      <c r="E27" s="205"/>
      <c r="F27" s="36"/>
      <c r="G27" s="36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188"/>
      <c r="F28" s="36"/>
      <c r="G28" s="36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13009.2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7"/>
  <sheetViews>
    <sheetView topLeftCell="A4" zoomScaleNormal="100" workbookViewId="0">
      <selection activeCell="B11" sqref="B11:O1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9">
      <c r="A1" s="11"/>
      <c r="B1" s="15"/>
      <c r="F1" s="11"/>
    </row>
    <row r="2" spans="1:19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9" ht="15" thickBot="1">
      <c r="A3" s="235" t="s">
        <v>68</v>
      </c>
      <c r="B3" s="235"/>
      <c r="C3" s="235"/>
      <c r="D3" s="21"/>
      <c r="F3" s="227" t="s">
        <v>69</v>
      </c>
      <c r="G3" s="227"/>
      <c r="H3" s="227"/>
      <c r="I3" s="1"/>
      <c r="J3" s="227" t="s">
        <v>70</v>
      </c>
      <c r="K3" s="227"/>
      <c r="L3" s="227"/>
    </row>
    <row r="4" spans="1:19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55"/>
      <c r="K4" s="207" t="s">
        <v>8</v>
      </c>
      <c r="L4" s="32"/>
      <c r="M4" s="212" t="s">
        <v>10</v>
      </c>
      <c r="N4" s="213"/>
      <c r="O4" s="54" t="s">
        <v>14</v>
      </c>
    </row>
    <row r="5" spans="1:19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56"/>
      <c r="K5" s="208"/>
      <c r="L5" s="33"/>
      <c r="M5" s="214" t="s">
        <v>11</v>
      </c>
      <c r="N5" s="215"/>
      <c r="O5" s="53" t="s">
        <v>15</v>
      </c>
    </row>
    <row r="6" spans="1:19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56"/>
      <c r="K6" s="208"/>
      <c r="L6" s="33"/>
      <c r="M6" s="214" t="s">
        <v>12</v>
      </c>
      <c r="N6" s="215"/>
      <c r="O6" s="53" t="s">
        <v>16</v>
      </c>
    </row>
    <row r="7" spans="1:19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57" t="s">
        <v>37</v>
      </c>
      <c r="K7" s="209"/>
      <c r="L7" s="34"/>
      <c r="M7" s="225" t="s">
        <v>13</v>
      </c>
      <c r="N7" s="226"/>
      <c r="O7" s="4"/>
      <c r="R7" t="s">
        <v>88</v>
      </c>
      <c r="S7">
        <v>22</v>
      </c>
    </row>
    <row r="8" spans="1:19" ht="15" thickBot="1">
      <c r="A8" s="56">
        <v>1</v>
      </c>
      <c r="B8" s="17">
        <v>2</v>
      </c>
      <c r="C8" s="53"/>
      <c r="D8" s="53"/>
      <c r="E8" s="53">
        <v>3</v>
      </c>
      <c r="F8" s="210">
        <v>4</v>
      </c>
      <c r="G8" s="221"/>
      <c r="H8" s="58">
        <v>8</v>
      </c>
      <c r="I8" s="31"/>
      <c r="J8" s="53">
        <v>10</v>
      </c>
      <c r="K8" s="53">
        <v>11</v>
      </c>
      <c r="L8" s="12">
        <v>12</v>
      </c>
      <c r="M8" s="210">
        <v>13</v>
      </c>
      <c r="N8" s="211"/>
      <c r="O8" s="53">
        <v>14</v>
      </c>
      <c r="R8" t="s">
        <v>89</v>
      </c>
      <c r="S8">
        <v>80</v>
      </c>
    </row>
    <row r="9" spans="1:19" ht="15.75" customHeight="1" thickBot="1">
      <c r="A9" s="187">
        <v>15</v>
      </c>
      <c r="B9" s="201" t="s">
        <v>40</v>
      </c>
      <c r="C9" s="187" t="s">
        <v>51</v>
      </c>
      <c r="D9" s="187" t="s">
        <v>67</v>
      </c>
      <c r="E9" s="205">
        <v>41414</v>
      </c>
      <c r="F9" s="52" t="s">
        <v>22</v>
      </c>
      <c r="G9" s="52" t="s">
        <v>28</v>
      </c>
      <c r="H9" s="231">
        <v>3.7</v>
      </c>
      <c r="I9" s="232"/>
      <c r="J9" s="187">
        <f>120*2</f>
        <v>240</v>
      </c>
      <c r="K9" s="187" t="s">
        <v>46</v>
      </c>
      <c r="L9" s="195">
        <f>H9*J9</f>
        <v>888</v>
      </c>
      <c r="M9" s="199"/>
      <c r="N9" s="200"/>
      <c r="O9" s="187">
        <v>114030500</v>
      </c>
      <c r="R9" t="s">
        <v>90</v>
      </c>
      <c r="S9">
        <v>66</v>
      </c>
    </row>
    <row r="10" spans="1:19" ht="15" thickBot="1">
      <c r="A10" s="188"/>
      <c r="B10" s="202"/>
      <c r="C10" s="188"/>
      <c r="D10" s="188"/>
      <c r="E10" s="188"/>
      <c r="F10" s="52" t="s">
        <v>19</v>
      </c>
      <c r="G10" s="52" t="s">
        <v>21</v>
      </c>
      <c r="H10" s="233"/>
      <c r="I10" s="234"/>
      <c r="J10" s="188"/>
      <c r="K10" s="188"/>
      <c r="L10" s="196"/>
      <c r="M10" s="189"/>
      <c r="N10" s="190"/>
      <c r="O10" s="188"/>
      <c r="R10" t="s">
        <v>91</v>
      </c>
      <c r="S10">
        <v>18</v>
      </c>
    </row>
    <row r="11" spans="1:19" ht="15.75" customHeight="1" thickBot="1">
      <c r="A11" s="187">
        <v>16</v>
      </c>
      <c r="B11" s="201" t="s">
        <v>66</v>
      </c>
      <c r="C11" s="187" t="s">
        <v>74</v>
      </c>
      <c r="D11" s="187" t="s">
        <v>67</v>
      </c>
      <c r="E11" s="205">
        <v>41414</v>
      </c>
      <c r="F11" s="52" t="s">
        <v>22</v>
      </c>
      <c r="G11" s="52" t="s">
        <v>28</v>
      </c>
      <c r="H11" s="231">
        <v>3.7</v>
      </c>
      <c r="I11" s="232"/>
      <c r="J11" s="187">
        <v>105</v>
      </c>
      <c r="K11" s="187" t="s">
        <v>84</v>
      </c>
      <c r="L11" s="195">
        <f>H11*J11</f>
        <v>388.5</v>
      </c>
      <c r="M11" s="199"/>
      <c r="N11" s="200"/>
      <c r="O11" s="187">
        <v>200721999</v>
      </c>
      <c r="R11" t="s">
        <v>92</v>
      </c>
      <c r="S11">
        <v>-40</v>
      </c>
    </row>
    <row r="12" spans="1:19" ht="15.75" customHeight="1" thickBot="1">
      <c r="A12" s="188"/>
      <c r="B12" s="202"/>
      <c r="C12" s="188"/>
      <c r="D12" s="188"/>
      <c r="E12" s="188"/>
      <c r="F12" s="52" t="s">
        <v>19</v>
      </c>
      <c r="G12" s="52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19" ht="15.75" customHeight="1" thickBot="1">
      <c r="A13" s="187">
        <v>17</v>
      </c>
      <c r="B13" s="201" t="s">
        <v>42</v>
      </c>
      <c r="C13" s="187" t="s">
        <v>82</v>
      </c>
      <c r="D13" s="187" t="s">
        <v>67</v>
      </c>
      <c r="E13" s="205">
        <v>41414</v>
      </c>
      <c r="F13" s="52" t="s">
        <v>22</v>
      </c>
      <c r="G13" s="52" t="s">
        <v>32</v>
      </c>
      <c r="H13" s="231">
        <v>3.7</v>
      </c>
      <c r="I13" s="232"/>
      <c r="J13" s="187">
        <f>340*2</f>
        <v>680</v>
      </c>
      <c r="K13" s="187" t="s">
        <v>77</v>
      </c>
      <c r="L13" s="195">
        <f>H13*J13</f>
        <v>2516</v>
      </c>
      <c r="M13" s="199"/>
      <c r="N13" s="200"/>
      <c r="O13" s="187">
        <v>113580937</v>
      </c>
      <c r="R13" t="s">
        <v>93</v>
      </c>
      <c r="S13">
        <v>29</v>
      </c>
    </row>
    <row r="14" spans="1:19" ht="15.75" customHeight="1" thickBot="1">
      <c r="A14" s="188"/>
      <c r="B14" s="202"/>
      <c r="C14" s="188"/>
      <c r="D14" s="188"/>
      <c r="E14" s="188"/>
      <c r="F14" s="52" t="s">
        <v>19</v>
      </c>
      <c r="G14" s="52" t="s">
        <v>33</v>
      </c>
      <c r="H14" s="233"/>
      <c r="I14" s="234"/>
      <c r="J14" s="188"/>
      <c r="K14" s="188"/>
      <c r="L14" s="196"/>
      <c r="M14" s="189"/>
      <c r="N14" s="190"/>
      <c r="O14" s="188"/>
      <c r="R14" t="s">
        <v>94</v>
      </c>
      <c r="S14">
        <v>82</v>
      </c>
    </row>
    <row r="15" spans="1:19" ht="14.25" customHeight="1" thickBot="1">
      <c r="A15" s="187">
        <v>19</v>
      </c>
      <c r="B15" s="201" t="s">
        <v>43</v>
      </c>
      <c r="C15" s="187" t="s">
        <v>53</v>
      </c>
      <c r="D15" s="187" t="s">
        <v>67</v>
      </c>
      <c r="E15" s="205">
        <v>41414</v>
      </c>
      <c r="F15" s="52" t="s">
        <v>19</v>
      </c>
      <c r="G15" s="52" t="s">
        <v>20</v>
      </c>
      <c r="H15" s="231">
        <v>3.7</v>
      </c>
      <c r="I15" s="232"/>
      <c r="J15" s="187">
        <v>200</v>
      </c>
      <c r="K15" s="187" t="s">
        <v>78</v>
      </c>
      <c r="L15" s="195">
        <f>H15*J15</f>
        <v>740</v>
      </c>
      <c r="M15" s="199"/>
      <c r="N15" s="200"/>
      <c r="O15" s="187">
        <v>115039211</v>
      </c>
      <c r="R15" t="s">
        <v>95</v>
      </c>
      <c r="S15">
        <v>41</v>
      </c>
    </row>
    <row r="16" spans="1:19" ht="14.25" customHeight="1" thickBot="1">
      <c r="A16" s="188"/>
      <c r="B16" s="202"/>
      <c r="C16" s="188"/>
      <c r="D16" s="188"/>
      <c r="E16" s="188"/>
      <c r="F16" s="52" t="s">
        <v>22</v>
      </c>
      <c r="G16" s="52" t="s">
        <v>21</v>
      </c>
      <c r="H16" s="233"/>
      <c r="I16" s="234"/>
      <c r="J16" s="188"/>
      <c r="K16" s="188"/>
      <c r="L16" s="196"/>
      <c r="M16" s="189"/>
      <c r="N16" s="190"/>
      <c r="O16" s="188"/>
      <c r="R16" t="s">
        <v>96</v>
      </c>
      <c r="S16">
        <v>110</v>
      </c>
    </row>
    <row r="17" spans="1:15" ht="14.25" customHeight="1" thickBot="1">
      <c r="A17" s="187">
        <v>20</v>
      </c>
      <c r="B17" s="201" t="s">
        <v>44</v>
      </c>
      <c r="C17" s="187" t="s">
        <v>60</v>
      </c>
      <c r="D17" s="187" t="s">
        <v>67</v>
      </c>
      <c r="E17" s="205">
        <v>41414</v>
      </c>
      <c r="F17" s="52" t="s">
        <v>19</v>
      </c>
      <c r="G17" s="52" t="s">
        <v>20</v>
      </c>
      <c r="H17" s="231">
        <v>3.7</v>
      </c>
      <c r="I17" s="232"/>
      <c r="J17" s="187">
        <f>67*2</f>
        <v>134</v>
      </c>
      <c r="K17" s="187" t="s">
        <v>80</v>
      </c>
      <c r="L17" s="195">
        <f>H17*J17</f>
        <v>495.8</v>
      </c>
      <c r="M17" s="199"/>
      <c r="N17" s="200"/>
      <c r="O17" s="187">
        <v>113002580</v>
      </c>
    </row>
    <row r="18" spans="1:15" ht="14.25" customHeight="1" thickBot="1">
      <c r="A18" s="188"/>
      <c r="B18" s="202"/>
      <c r="C18" s="188"/>
      <c r="D18" s="188"/>
      <c r="E18" s="188"/>
      <c r="F18" s="52" t="s">
        <v>22</v>
      </c>
      <c r="G18" s="52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45</v>
      </c>
      <c r="C19" s="187" t="s">
        <v>54</v>
      </c>
      <c r="D19" s="187" t="s">
        <v>67</v>
      </c>
      <c r="E19" s="205">
        <v>41414</v>
      </c>
      <c r="F19" s="52" t="s">
        <v>19</v>
      </c>
      <c r="G19" s="52" t="s">
        <v>20</v>
      </c>
      <c r="H19" s="231">
        <v>3.7</v>
      </c>
      <c r="I19" s="232"/>
      <c r="J19" s="187">
        <f>247*2</f>
        <v>494</v>
      </c>
      <c r="K19" s="187" t="s">
        <v>76</v>
      </c>
      <c r="L19" s="195">
        <f>H19*J19</f>
        <v>1827.8000000000002</v>
      </c>
      <c r="M19" s="199"/>
      <c r="N19" s="200"/>
      <c r="O19" s="187">
        <v>108527760</v>
      </c>
    </row>
    <row r="20" spans="1:15" ht="14.25" customHeight="1" thickBot="1">
      <c r="A20" s="188"/>
      <c r="B20" s="202"/>
      <c r="C20" s="188"/>
      <c r="D20" s="188"/>
      <c r="E20" s="188"/>
      <c r="F20" s="52" t="s">
        <v>22</v>
      </c>
      <c r="G20" s="52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48</v>
      </c>
      <c r="C21" s="187" t="s">
        <v>55</v>
      </c>
      <c r="D21" s="187" t="s">
        <v>67</v>
      </c>
      <c r="E21" s="205">
        <v>41414</v>
      </c>
      <c r="F21" s="52" t="s">
        <v>19</v>
      </c>
      <c r="G21" s="52" t="s">
        <v>20</v>
      </c>
      <c r="H21" s="231">
        <v>3.7</v>
      </c>
      <c r="I21" s="232"/>
      <c r="J21" s="187">
        <v>450</v>
      </c>
      <c r="K21" s="187" t="s">
        <v>75</v>
      </c>
      <c r="L21" s="195">
        <f>H21*J21</f>
        <v>1665</v>
      </c>
      <c r="M21" s="199"/>
      <c r="N21" s="200"/>
      <c r="O21" s="187">
        <v>112542208</v>
      </c>
    </row>
    <row r="22" spans="1:15" ht="14.25" customHeight="1" thickBot="1">
      <c r="A22" s="188"/>
      <c r="B22" s="202"/>
      <c r="C22" s="188"/>
      <c r="D22" s="188"/>
      <c r="E22" s="188"/>
      <c r="F22" s="52" t="s">
        <v>22</v>
      </c>
      <c r="G22" s="52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49</v>
      </c>
      <c r="C23" s="187" t="s">
        <v>56</v>
      </c>
      <c r="D23" s="187" t="s">
        <v>65</v>
      </c>
      <c r="E23" s="205">
        <v>41414</v>
      </c>
      <c r="F23" s="52" t="s">
        <v>19</v>
      </c>
      <c r="G23" s="52" t="s">
        <v>20</v>
      </c>
      <c r="H23" s="231">
        <v>3.7</v>
      </c>
      <c r="I23" s="232"/>
      <c r="J23" s="187">
        <v>275</v>
      </c>
      <c r="K23" s="197" t="s">
        <v>83</v>
      </c>
      <c r="L23" s="195">
        <f>H23*J23</f>
        <v>1017.5</v>
      </c>
      <c r="M23" s="199"/>
      <c r="N23" s="200"/>
      <c r="O23" s="187">
        <v>114641263</v>
      </c>
    </row>
    <row r="24" spans="1:15" ht="14.25" customHeight="1" thickBot="1">
      <c r="A24" s="188"/>
      <c r="B24" s="202"/>
      <c r="C24" s="188"/>
      <c r="D24" s="188"/>
      <c r="E24" s="188"/>
      <c r="F24" s="52" t="s">
        <v>22</v>
      </c>
      <c r="G24" s="52" t="s">
        <v>21</v>
      </c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 t="s">
        <v>50</v>
      </c>
      <c r="C25" s="187" t="s">
        <v>57</v>
      </c>
      <c r="D25" s="187" t="s">
        <v>67</v>
      </c>
      <c r="E25" s="205">
        <v>41414</v>
      </c>
      <c r="F25" s="52" t="s">
        <v>22</v>
      </c>
      <c r="G25" s="52" t="s">
        <v>35</v>
      </c>
      <c r="H25" s="231">
        <v>3.7</v>
      </c>
      <c r="I25" s="232"/>
      <c r="J25" s="187">
        <v>90</v>
      </c>
      <c r="K25" s="187" t="s">
        <v>87</v>
      </c>
      <c r="L25" s="195">
        <f>H25*J25</f>
        <v>333</v>
      </c>
      <c r="M25" s="199"/>
      <c r="N25" s="200"/>
      <c r="O25" s="187">
        <v>111824248</v>
      </c>
    </row>
    <row r="26" spans="1:15" ht="14.25" customHeight="1" thickBot="1">
      <c r="A26" s="188"/>
      <c r="B26" s="202"/>
      <c r="C26" s="188"/>
      <c r="D26" s="188"/>
      <c r="E26" s="206"/>
      <c r="F26" s="52" t="s">
        <v>19</v>
      </c>
      <c r="G26" s="52" t="s">
        <v>36</v>
      </c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24</v>
      </c>
      <c r="B27" s="201" t="s">
        <v>58</v>
      </c>
      <c r="C27" s="187" t="s">
        <v>59</v>
      </c>
      <c r="D27" s="187" t="s">
        <v>67</v>
      </c>
      <c r="E27" s="205">
        <v>41414</v>
      </c>
      <c r="F27" s="52" t="s">
        <v>22</v>
      </c>
      <c r="G27" s="52" t="s">
        <v>34</v>
      </c>
      <c r="H27" s="231">
        <v>3.7</v>
      </c>
      <c r="I27" s="232"/>
      <c r="J27" s="187">
        <f>95*2</f>
        <v>190</v>
      </c>
      <c r="K27" s="187" t="s">
        <v>81</v>
      </c>
      <c r="L27" s="195">
        <f>H27*J27</f>
        <v>703</v>
      </c>
      <c r="M27" s="199"/>
      <c r="N27" s="200"/>
      <c r="O27" s="187">
        <v>200695289</v>
      </c>
    </row>
    <row r="28" spans="1:15" ht="14.25" customHeight="1" thickBot="1">
      <c r="A28" s="188"/>
      <c r="B28" s="202"/>
      <c r="C28" s="188"/>
      <c r="D28" s="188"/>
      <c r="E28" s="206"/>
      <c r="F28" s="52" t="s">
        <v>19</v>
      </c>
      <c r="G28" s="52" t="s">
        <v>21</v>
      </c>
      <c r="H28" s="233"/>
      <c r="I28" s="234"/>
      <c r="J28" s="188"/>
      <c r="K28" s="188"/>
      <c r="L28" s="196"/>
      <c r="M28" s="189"/>
      <c r="N28" s="190"/>
      <c r="O28" s="188"/>
    </row>
    <row r="29" spans="1:15" ht="14.25" customHeight="1" thickBot="1">
      <c r="A29" s="187">
        <v>24</v>
      </c>
      <c r="B29" s="201" t="s">
        <v>72</v>
      </c>
      <c r="C29" s="187" t="s">
        <v>73</v>
      </c>
      <c r="D29" s="187" t="s">
        <v>67</v>
      </c>
      <c r="E29" s="205">
        <v>41414</v>
      </c>
      <c r="F29" s="52" t="s">
        <v>22</v>
      </c>
      <c r="G29" s="52" t="s">
        <v>34</v>
      </c>
      <c r="H29" s="231">
        <v>3.7</v>
      </c>
      <c r="I29" s="232"/>
      <c r="J29" s="187">
        <v>300</v>
      </c>
      <c r="K29" s="187" t="s">
        <v>85</v>
      </c>
      <c r="L29" s="195">
        <f>H29*J29</f>
        <v>1110</v>
      </c>
      <c r="M29" s="199"/>
      <c r="N29" s="200"/>
      <c r="O29" s="187">
        <v>115276431</v>
      </c>
    </row>
    <row r="30" spans="1:15" ht="14.25" customHeight="1" thickBot="1">
      <c r="A30" s="188"/>
      <c r="B30" s="202"/>
      <c r="C30" s="188"/>
      <c r="D30" s="188"/>
      <c r="E30" s="206"/>
      <c r="F30" s="52" t="s">
        <v>19</v>
      </c>
      <c r="G30" s="52" t="s">
        <v>21</v>
      </c>
      <c r="H30" s="233"/>
      <c r="I30" s="234"/>
      <c r="J30" s="188"/>
      <c r="K30" s="188"/>
      <c r="L30" s="196"/>
      <c r="M30" s="189"/>
      <c r="N30" s="190"/>
      <c r="O30" s="188"/>
    </row>
    <row r="31" spans="1:15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11684.6</v>
      </c>
      <c r="M31" s="191"/>
      <c r="N31" s="192"/>
      <c r="O31" s="187"/>
    </row>
    <row r="32" spans="1:15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3"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H27:I28"/>
    <mergeCell ref="J27:J28"/>
    <mergeCell ref="K27:K28"/>
    <mergeCell ref="L27:L28"/>
    <mergeCell ref="M27:N27"/>
    <mergeCell ref="O27:O28"/>
    <mergeCell ref="M28:N28"/>
    <mergeCell ref="J25:J26"/>
    <mergeCell ref="K25:K26"/>
    <mergeCell ref="L25:L26"/>
    <mergeCell ref="M25:N26"/>
    <mergeCell ref="O25:O26"/>
    <mergeCell ref="H25:I26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"/>
  <sheetViews>
    <sheetView topLeftCell="A4" zoomScaleNormal="100" workbookViewId="0">
      <selection activeCell="B25" sqref="B25:O26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9">
      <c r="A1" s="11"/>
      <c r="B1" s="15"/>
      <c r="F1" s="11"/>
    </row>
    <row r="2" spans="1:19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9" ht="15" thickBot="1">
      <c r="A3" s="235" t="s">
        <v>97</v>
      </c>
      <c r="B3" s="235"/>
      <c r="C3" s="235"/>
      <c r="D3" s="21"/>
      <c r="F3" s="227" t="s">
        <v>98</v>
      </c>
      <c r="G3" s="227"/>
      <c r="H3" s="227"/>
      <c r="I3" s="1"/>
      <c r="J3" s="227" t="s">
        <v>99</v>
      </c>
      <c r="K3" s="227"/>
      <c r="L3" s="227"/>
    </row>
    <row r="4" spans="1:19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47"/>
      <c r="K4" s="207" t="s">
        <v>8</v>
      </c>
      <c r="L4" s="32"/>
      <c r="M4" s="212" t="s">
        <v>10</v>
      </c>
      <c r="N4" s="213"/>
      <c r="O4" s="46" t="s">
        <v>14</v>
      </c>
    </row>
    <row r="5" spans="1:19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48"/>
      <c r="K5" s="208"/>
      <c r="L5" s="33"/>
      <c r="M5" s="214" t="s">
        <v>11</v>
      </c>
      <c r="N5" s="215"/>
      <c r="O5" s="45" t="s">
        <v>15</v>
      </c>
    </row>
    <row r="6" spans="1:19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48"/>
      <c r="K6" s="208"/>
      <c r="L6" s="33"/>
      <c r="M6" s="214" t="s">
        <v>12</v>
      </c>
      <c r="N6" s="215"/>
      <c r="O6" s="45" t="s">
        <v>16</v>
      </c>
    </row>
    <row r="7" spans="1:19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49" t="s">
        <v>37</v>
      </c>
      <c r="K7" s="209"/>
      <c r="L7" s="34"/>
      <c r="M7" s="225" t="s">
        <v>13</v>
      </c>
      <c r="N7" s="226"/>
      <c r="O7" s="4"/>
      <c r="R7" t="s">
        <v>88</v>
      </c>
      <c r="S7">
        <v>22</v>
      </c>
    </row>
    <row r="8" spans="1:19" ht="15" thickBot="1">
      <c r="A8" s="48">
        <v>1</v>
      </c>
      <c r="B8" s="17">
        <v>2</v>
      </c>
      <c r="C8" s="45"/>
      <c r="D8" s="45"/>
      <c r="E8" s="45">
        <v>3</v>
      </c>
      <c r="F8" s="210">
        <v>4</v>
      </c>
      <c r="G8" s="221"/>
      <c r="H8" s="50">
        <v>8</v>
      </c>
      <c r="I8" s="31"/>
      <c r="J8" s="45">
        <v>10</v>
      </c>
      <c r="K8" s="45">
        <v>11</v>
      </c>
      <c r="L8" s="12">
        <v>12</v>
      </c>
      <c r="M8" s="210">
        <v>13</v>
      </c>
      <c r="N8" s="211"/>
      <c r="O8" s="45">
        <v>14</v>
      </c>
    </row>
    <row r="9" spans="1:19" ht="15.75" customHeight="1" thickBot="1">
      <c r="A9" s="187">
        <v>15</v>
      </c>
      <c r="B9" s="201" t="s">
        <v>40</v>
      </c>
      <c r="C9" s="187" t="s">
        <v>51</v>
      </c>
      <c r="D9" s="187" t="s">
        <v>100</v>
      </c>
      <c r="E9" s="205">
        <v>41421</v>
      </c>
      <c r="F9" s="44" t="s">
        <v>22</v>
      </c>
      <c r="G9" s="44" t="s">
        <v>28</v>
      </c>
      <c r="H9" s="231">
        <v>3.7</v>
      </c>
      <c r="I9" s="232"/>
      <c r="J9" s="187">
        <v>902</v>
      </c>
      <c r="K9" s="187" t="s">
        <v>46</v>
      </c>
      <c r="L9" s="195">
        <f>H9*J9</f>
        <v>3337.4</v>
      </c>
      <c r="M9" s="199"/>
      <c r="N9" s="200"/>
      <c r="O9" s="187">
        <v>114030500</v>
      </c>
    </row>
    <row r="10" spans="1:19" ht="15" thickBot="1">
      <c r="A10" s="188"/>
      <c r="B10" s="202"/>
      <c r="C10" s="188"/>
      <c r="D10" s="188"/>
      <c r="E10" s="188"/>
      <c r="F10" s="44" t="s">
        <v>19</v>
      </c>
      <c r="G10" s="44" t="s">
        <v>21</v>
      </c>
      <c r="H10" s="233"/>
      <c r="I10" s="234"/>
      <c r="J10" s="188"/>
      <c r="K10" s="188"/>
      <c r="L10" s="196"/>
      <c r="M10" s="189"/>
      <c r="N10" s="190"/>
      <c r="O10" s="188"/>
    </row>
    <row r="11" spans="1:19" ht="15.75" customHeight="1" thickBot="1">
      <c r="A11" s="187">
        <v>16</v>
      </c>
      <c r="B11" s="201" t="s">
        <v>66</v>
      </c>
      <c r="C11" s="187" t="s">
        <v>74</v>
      </c>
      <c r="D11" s="187" t="s">
        <v>100</v>
      </c>
      <c r="E11" s="205">
        <v>41421</v>
      </c>
      <c r="F11" s="44" t="s">
        <v>22</v>
      </c>
      <c r="G11" s="44" t="s">
        <v>28</v>
      </c>
      <c r="H11" s="231">
        <v>3.7</v>
      </c>
      <c r="I11" s="232"/>
      <c r="J11" s="187">
        <v>468</v>
      </c>
      <c r="K11" s="187" t="s">
        <v>84</v>
      </c>
      <c r="L11" s="195">
        <f>H11*J11</f>
        <v>1731.6000000000001</v>
      </c>
      <c r="M11" s="199"/>
      <c r="N11" s="200"/>
      <c r="O11" s="187">
        <v>200721999</v>
      </c>
      <c r="R11" t="s">
        <v>92</v>
      </c>
      <c r="S11">
        <v>-40</v>
      </c>
    </row>
    <row r="12" spans="1:19" ht="15.75" customHeight="1" thickBot="1">
      <c r="A12" s="188"/>
      <c r="B12" s="202"/>
      <c r="C12" s="188"/>
      <c r="D12" s="188"/>
      <c r="E12" s="188"/>
      <c r="F12" s="44" t="s">
        <v>19</v>
      </c>
      <c r="G12" s="44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19" ht="15.75" customHeight="1" thickBot="1">
      <c r="A13" s="187">
        <v>17</v>
      </c>
      <c r="B13" s="201" t="s">
        <v>42</v>
      </c>
      <c r="C13" s="187" t="s">
        <v>82</v>
      </c>
      <c r="D13" s="187" t="s">
        <v>100</v>
      </c>
      <c r="E13" s="205">
        <v>41421</v>
      </c>
      <c r="F13" s="44" t="s">
        <v>22</v>
      </c>
      <c r="G13" s="44" t="s">
        <v>32</v>
      </c>
      <c r="H13" s="231">
        <v>3.7</v>
      </c>
      <c r="I13" s="232"/>
      <c r="J13" s="187">
        <v>51</v>
      </c>
      <c r="K13" s="187" t="s">
        <v>77</v>
      </c>
      <c r="L13" s="195">
        <f>H13*J13</f>
        <v>188.70000000000002</v>
      </c>
      <c r="M13" s="199"/>
      <c r="N13" s="200"/>
      <c r="O13" s="187">
        <v>113580937</v>
      </c>
      <c r="R13" t="s">
        <v>93</v>
      </c>
      <c r="S13">
        <v>29</v>
      </c>
    </row>
    <row r="14" spans="1:19" ht="15.75" customHeight="1" thickBot="1">
      <c r="A14" s="188"/>
      <c r="B14" s="202"/>
      <c r="C14" s="188"/>
      <c r="D14" s="188"/>
      <c r="E14" s="188"/>
      <c r="F14" s="44" t="s">
        <v>19</v>
      </c>
      <c r="G14" s="44" t="s">
        <v>33</v>
      </c>
      <c r="H14" s="233"/>
      <c r="I14" s="234"/>
      <c r="J14" s="188"/>
      <c r="K14" s="188"/>
      <c r="L14" s="196"/>
      <c r="M14" s="189"/>
      <c r="N14" s="190"/>
      <c r="O14" s="188"/>
      <c r="R14" t="s">
        <v>94</v>
      </c>
      <c r="S14">
        <v>82</v>
      </c>
    </row>
    <row r="15" spans="1:19" ht="14.25" customHeight="1" thickBot="1">
      <c r="A15" s="187">
        <v>19</v>
      </c>
      <c r="B15" s="201" t="s">
        <v>43</v>
      </c>
      <c r="C15" s="187" t="s">
        <v>53</v>
      </c>
      <c r="D15" s="187" t="s">
        <v>100</v>
      </c>
      <c r="E15" s="205">
        <v>41421</v>
      </c>
      <c r="F15" s="44" t="s">
        <v>19</v>
      </c>
      <c r="G15" s="44" t="s">
        <v>20</v>
      </c>
      <c r="H15" s="231">
        <v>3.7</v>
      </c>
      <c r="I15" s="232"/>
      <c r="J15" s="187">
        <v>816</v>
      </c>
      <c r="K15" s="187" t="s">
        <v>78</v>
      </c>
      <c r="L15" s="195">
        <f>H15*J15</f>
        <v>3019.2000000000003</v>
      </c>
      <c r="M15" s="199"/>
      <c r="N15" s="200"/>
      <c r="O15" s="187">
        <v>115039211</v>
      </c>
      <c r="R15" t="s">
        <v>95</v>
      </c>
      <c r="S15">
        <v>41</v>
      </c>
    </row>
    <row r="16" spans="1:19" ht="14.25" customHeight="1" thickBot="1">
      <c r="A16" s="188"/>
      <c r="B16" s="202"/>
      <c r="C16" s="188"/>
      <c r="D16" s="188"/>
      <c r="E16" s="188"/>
      <c r="F16" s="44" t="s">
        <v>22</v>
      </c>
      <c r="G16" s="44" t="s">
        <v>21</v>
      </c>
      <c r="H16" s="233"/>
      <c r="I16" s="234"/>
      <c r="J16" s="188"/>
      <c r="K16" s="188"/>
      <c r="L16" s="196"/>
      <c r="M16" s="189"/>
      <c r="N16" s="190"/>
      <c r="O16" s="188"/>
      <c r="R16" t="s">
        <v>96</v>
      </c>
      <c r="S16">
        <v>110</v>
      </c>
    </row>
    <row r="17" spans="1:19" ht="14.25" customHeight="1" thickBot="1">
      <c r="A17" s="187">
        <v>20</v>
      </c>
      <c r="B17" s="201" t="s">
        <v>44</v>
      </c>
      <c r="C17" s="187" t="s">
        <v>60</v>
      </c>
      <c r="D17" s="187" t="s">
        <v>100</v>
      </c>
      <c r="E17" s="205">
        <v>41421</v>
      </c>
      <c r="F17" s="44" t="s">
        <v>19</v>
      </c>
      <c r="G17" s="44" t="s">
        <v>20</v>
      </c>
      <c r="H17" s="231">
        <v>3.7</v>
      </c>
      <c r="I17" s="232"/>
      <c r="J17" s="187">
        <v>670</v>
      </c>
      <c r="K17" s="187" t="s">
        <v>80</v>
      </c>
      <c r="L17" s="195">
        <f>H17*J17</f>
        <v>2479</v>
      </c>
      <c r="M17" s="199"/>
      <c r="N17" s="200"/>
      <c r="O17" s="187">
        <v>113002580</v>
      </c>
      <c r="R17" t="s">
        <v>103</v>
      </c>
      <c r="S17">
        <v>165</v>
      </c>
    </row>
    <row r="18" spans="1:19" ht="14.25" customHeight="1" thickBot="1">
      <c r="A18" s="188"/>
      <c r="B18" s="202"/>
      <c r="C18" s="188"/>
      <c r="D18" s="188"/>
      <c r="E18" s="188"/>
      <c r="F18" s="44" t="s">
        <v>22</v>
      </c>
      <c r="G18" s="44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9" ht="14.25" customHeight="1" thickBot="1">
      <c r="A19" s="187">
        <v>21</v>
      </c>
      <c r="B19" s="201" t="s">
        <v>45</v>
      </c>
      <c r="C19" s="187" t="s">
        <v>54</v>
      </c>
      <c r="D19" s="187" t="s">
        <v>100</v>
      </c>
      <c r="E19" s="205">
        <v>41421</v>
      </c>
      <c r="F19" s="44" t="s">
        <v>19</v>
      </c>
      <c r="G19" s="44" t="s">
        <v>20</v>
      </c>
      <c r="H19" s="231">
        <v>3.7</v>
      </c>
      <c r="I19" s="232"/>
      <c r="J19" s="187">
        <v>186</v>
      </c>
      <c r="K19" s="187" t="s">
        <v>76</v>
      </c>
      <c r="L19" s="195">
        <f>H19*J19</f>
        <v>688.2</v>
      </c>
      <c r="M19" s="199"/>
      <c r="N19" s="200"/>
      <c r="O19" s="187">
        <v>108527760</v>
      </c>
    </row>
    <row r="20" spans="1:19" ht="14.25" customHeight="1" thickBot="1">
      <c r="A20" s="188"/>
      <c r="B20" s="202"/>
      <c r="C20" s="188"/>
      <c r="D20" s="188"/>
      <c r="E20" s="188"/>
      <c r="F20" s="44" t="s">
        <v>22</v>
      </c>
      <c r="G20" s="44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9" ht="14.25" customHeight="1" thickBot="1">
      <c r="A21" s="187">
        <v>22</v>
      </c>
      <c r="B21" s="201" t="s">
        <v>48</v>
      </c>
      <c r="C21" s="187" t="s">
        <v>55</v>
      </c>
      <c r="D21" s="187" t="s">
        <v>100</v>
      </c>
      <c r="E21" s="205">
        <v>41421</v>
      </c>
      <c r="F21" s="44" t="s">
        <v>19</v>
      </c>
      <c r="G21" s="44" t="s">
        <v>20</v>
      </c>
      <c r="H21" s="231">
        <v>3.7</v>
      </c>
      <c r="I21" s="232"/>
      <c r="J21" s="187">
        <v>170</v>
      </c>
      <c r="K21" s="187" t="s">
        <v>75</v>
      </c>
      <c r="L21" s="195">
        <f>H21*J21</f>
        <v>629</v>
      </c>
      <c r="M21" s="199"/>
      <c r="N21" s="200"/>
      <c r="O21" s="187">
        <v>112542208</v>
      </c>
    </row>
    <row r="22" spans="1:19" ht="14.25" customHeight="1" thickBot="1">
      <c r="A22" s="188"/>
      <c r="B22" s="202"/>
      <c r="C22" s="188"/>
      <c r="D22" s="188"/>
      <c r="E22" s="188"/>
      <c r="F22" s="44" t="s">
        <v>22</v>
      </c>
      <c r="G22" s="44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9" ht="14.25" customHeight="1" thickBot="1">
      <c r="A23" s="187">
        <v>23</v>
      </c>
      <c r="B23" s="201" t="s">
        <v>49</v>
      </c>
      <c r="C23" s="187" t="s">
        <v>56</v>
      </c>
      <c r="D23" s="187" t="s">
        <v>55</v>
      </c>
      <c r="E23" s="205">
        <v>41421</v>
      </c>
      <c r="F23" s="44" t="s">
        <v>19</v>
      </c>
      <c r="G23" s="44" t="s">
        <v>20</v>
      </c>
      <c r="H23" s="231">
        <v>3.7</v>
      </c>
      <c r="I23" s="232"/>
      <c r="J23" s="187">
        <v>80</v>
      </c>
      <c r="K23" s="197" t="s">
        <v>83</v>
      </c>
      <c r="L23" s="195">
        <f>H23*J23</f>
        <v>296</v>
      </c>
      <c r="M23" s="199"/>
      <c r="N23" s="200"/>
      <c r="O23" s="187">
        <v>114641263</v>
      </c>
    </row>
    <row r="24" spans="1:19" ht="14.25" customHeight="1" thickBot="1">
      <c r="A24" s="188"/>
      <c r="B24" s="202"/>
      <c r="C24" s="188"/>
      <c r="D24" s="188"/>
      <c r="E24" s="188"/>
      <c r="F24" s="44" t="s">
        <v>22</v>
      </c>
      <c r="G24" s="44" t="s">
        <v>21</v>
      </c>
      <c r="H24" s="233"/>
      <c r="I24" s="234"/>
      <c r="J24" s="188"/>
      <c r="K24" s="198"/>
      <c r="L24" s="196"/>
      <c r="M24" s="189"/>
      <c r="N24" s="190"/>
      <c r="O24" s="188"/>
    </row>
    <row r="25" spans="1:19" ht="14.25" customHeight="1" thickBot="1">
      <c r="A25" s="187">
        <v>24</v>
      </c>
      <c r="B25" s="201" t="s">
        <v>101</v>
      </c>
      <c r="C25" s="187" t="s">
        <v>102</v>
      </c>
      <c r="D25" s="187" t="s">
        <v>100</v>
      </c>
      <c r="E25" s="205">
        <v>41421</v>
      </c>
      <c r="F25" s="44" t="s">
        <v>22</v>
      </c>
      <c r="G25" s="44" t="s">
        <v>35</v>
      </c>
      <c r="H25" s="231">
        <v>3.7</v>
      </c>
      <c r="I25" s="232"/>
      <c r="J25" s="187">
        <v>50</v>
      </c>
      <c r="K25" s="187" t="s">
        <v>104</v>
      </c>
      <c r="L25" s="195">
        <f>H25*J25</f>
        <v>185</v>
      </c>
      <c r="M25" s="199"/>
      <c r="N25" s="200"/>
      <c r="O25" s="187">
        <v>201790997</v>
      </c>
    </row>
    <row r="26" spans="1:19" ht="14.25" customHeight="1" thickBot="1">
      <c r="A26" s="188"/>
      <c r="B26" s="202"/>
      <c r="C26" s="188"/>
      <c r="D26" s="188"/>
      <c r="E26" s="188"/>
      <c r="F26" s="44" t="s">
        <v>19</v>
      </c>
      <c r="G26" s="44" t="s">
        <v>36</v>
      </c>
      <c r="H26" s="233"/>
      <c r="I26" s="234"/>
      <c r="J26" s="188"/>
      <c r="K26" s="188"/>
      <c r="L26" s="196"/>
      <c r="M26" s="189"/>
      <c r="N26" s="190"/>
      <c r="O26" s="188"/>
    </row>
    <row r="27" spans="1:19" ht="14.25" customHeight="1" thickBot="1">
      <c r="A27" s="187">
        <v>24</v>
      </c>
      <c r="B27" s="201" t="s">
        <v>105</v>
      </c>
      <c r="C27" s="187" t="s">
        <v>106</v>
      </c>
      <c r="D27" s="187" t="s">
        <v>100</v>
      </c>
      <c r="E27" s="205">
        <v>41422</v>
      </c>
      <c r="F27" s="44" t="s">
        <v>22</v>
      </c>
      <c r="G27" s="44" t="s">
        <v>34</v>
      </c>
      <c r="H27" s="231">
        <v>3.7</v>
      </c>
      <c r="I27" s="232"/>
      <c r="J27" s="187">
        <f>160*2</f>
        <v>320</v>
      </c>
      <c r="K27" s="197" t="s">
        <v>107</v>
      </c>
      <c r="L27" s="195">
        <f>H27*J27</f>
        <v>1184</v>
      </c>
      <c r="M27" s="199"/>
      <c r="N27" s="200"/>
      <c r="O27" s="187">
        <v>113277576</v>
      </c>
    </row>
    <row r="28" spans="1:19" ht="14.25" customHeight="1" thickBot="1">
      <c r="A28" s="188"/>
      <c r="B28" s="202"/>
      <c r="C28" s="188"/>
      <c r="D28" s="188"/>
      <c r="E28" s="188"/>
      <c r="F28" s="44" t="s">
        <v>19</v>
      </c>
      <c r="G28" s="44" t="s">
        <v>21</v>
      </c>
      <c r="H28" s="233"/>
      <c r="I28" s="234"/>
      <c r="J28" s="188"/>
      <c r="K28" s="188"/>
      <c r="L28" s="196"/>
      <c r="M28" s="189"/>
      <c r="N28" s="190"/>
      <c r="O28" s="188"/>
    </row>
    <row r="29" spans="1:19" ht="14.25" customHeight="1" thickBot="1">
      <c r="A29" s="187">
        <v>24</v>
      </c>
      <c r="B29" s="201"/>
      <c r="C29" s="187"/>
      <c r="D29" s="187"/>
      <c r="E29" s="205"/>
      <c r="F29" s="51" t="s">
        <v>22</v>
      </c>
      <c r="G29" s="51" t="s">
        <v>34</v>
      </c>
      <c r="H29" s="231">
        <v>3.7</v>
      </c>
      <c r="I29" s="232"/>
      <c r="J29" s="187">
        <v>0</v>
      </c>
      <c r="K29" s="187"/>
      <c r="L29" s="195">
        <f>H29*J29</f>
        <v>0</v>
      </c>
      <c r="M29" s="199"/>
      <c r="N29" s="200"/>
      <c r="O29" s="187"/>
    </row>
    <row r="30" spans="1:19" ht="14.25" customHeight="1" thickBot="1">
      <c r="A30" s="188"/>
      <c r="B30" s="202"/>
      <c r="C30" s="188"/>
      <c r="D30" s="188"/>
      <c r="E30" s="188"/>
      <c r="F30" s="51" t="s">
        <v>19</v>
      </c>
      <c r="G30" s="51" t="s">
        <v>21</v>
      </c>
      <c r="H30" s="233"/>
      <c r="I30" s="234"/>
      <c r="J30" s="188"/>
      <c r="K30" s="188"/>
      <c r="L30" s="196"/>
      <c r="M30" s="189"/>
      <c r="N30" s="190"/>
      <c r="O30" s="188"/>
    </row>
    <row r="31" spans="1:19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13738.1</v>
      </c>
      <c r="M31" s="191"/>
      <c r="N31" s="192"/>
      <c r="O31" s="187"/>
    </row>
    <row r="32" spans="1:19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3">
    <mergeCell ref="D25:D26"/>
    <mergeCell ref="O31:O32"/>
    <mergeCell ref="A35:C35"/>
    <mergeCell ref="D35:G35"/>
    <mergeCell ref="H35:L35"/>
    <mergeCell ref="A25:A26"/>
    <mergeCell ref="H25:I26"/>
    <mergeCell ref="J25:J26"/>
    <mergeCell ref="K25:K26"/>
    <mergeCell ref="L25:L26"/>
    <mergeCell ref="E25:E26"/>
    <mergeCell ref="G31:G32"/>
    <mergeCell ref="H31:I32"/>
    <mergeCell ref="J31:J32"/>
    <mergeCell ref="K31:K32"/>
    <mergeCell ref="L31:L32"/>
    <mergeCell ref="M31:N32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M25:N26"/>
    <mergeCell ref="O25:O26"/>
    <mergeCell ref="B25:B26"/>
    <mergeCell ref="C25:C26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7"/>
  <sheetViews>
    <sheetView topLeftCell="A5" zoomScaleNormal="100" workbookViewId="0">
      <selection activeCell="B13" sqref="B13:B14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9">
      <c r="A1" s="11"/>
      <c r="B1" s="15"/>
      <c r="F1" s="11"/>
    </row>
    <row r="2" spans="1:19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9" ht="15" thickBot="1">
      <c r="A3" s="235" t="s">
        <v>108</v>
      </c>
      <c r="B3" s="235"/>
      <c r="C3" s="235"/>
      <c r="D3" s="21"/>
      <c r="F3" s="227" t="s">
        <v>109</v>
      </c>
      <c r="G3" s="227"/>
      <c r="H3" s="227"/>
      <c r="I3" s="1"/>
      <c r="J3" s="227" t="s">
        <v>110</v>
      </c>
      <c r="K3" s="227"/>
      <c r="L3" s="227"/>
    </row>
    <row r="4" spans="1:19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60"/>
      <c r="K4" s="207" t="s">
        <v>8</v>
      </c>
      <c r="L4" s="32"/>
      <c r="M4" s="212" t="s">
        <v>10</v>
      </c>
      <c r="N4" s="213"/>
      <c r="O4" s="64" t="s">
        <v>14</v>
      </c>
    </row>
    <row r="5" spans="1:19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61"/>
      <c r="K5" s="208"/>
      <c r="L5" s="33"/>
      <c r="M5" s="214" t="s">
        <v>11</v>
      </c>
      <c r="N5" s="215"/>
      <c r="O5" s="65" t="s">
        <v>15</v>
      </c>
    </row>
    <row r="6" spans="1:19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61"/>
      <c r="K6" s="208"/>
      <c r="L6" s="33"/>
      <c r="M6" s="214" t="s">
        <v>12</v>
      </c>
      <c r="N6" s="215"/>
      <c r="O6" s="65" t="s">
        <v>16</v>
      </c>
    </row>
    <row r="7" spans="1:19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62" t="s">
        <v>37</v>
      </c>
      <c r="K7" s="209"/>
      <c r="L7" s="34"/>
      <c r="M7" s="225" t="s">
        <v>13</v>
      </c>
      <c r="N7" s="226"/>
      <c r="O7" s="4"/>
      <c r="R7" t="s">
        <v>88</v>
      </c>
      <c r="S7">
        <v>22</v>
      </c>
    </row>
    <row r="8" spans="1:19" ht="15" thickBot="1">
      <c r="A8" s="61">
        <v>1</v>
      </c>
      <c r="B8" s="17">
        <v>2</v>
      </c>
      <c r="C8" s="65"/>
      <c r="D8" s="65"/>
      <c r="E8" s="65">
        <v>3</v>
      </c>
      <c r="F8" s="210">
        <v>4</v>
      </c>
      <c r="G8" s="221"/>
      <c r="H8" s="63">
        <v>8</v>
      </c>
      <c r="I8" s="31"/>
      <c r="J8" s="65">
        <v>10</v>
      </c>
      <c r="K8" s="65">
        <v>11</v>
      </c>
      <c r="L8" s="12">
        <v>12</v>
      </c>
      <c r="M8" s="210">
        <v>13</v>
      </c>
      <c r="N8" s="211"/>
      <c r="O8" s="65">
        <v>14</v>
      </c>
    </row>
    <row r="9" spans="1:19" ht="15.75" customHeight="1" thickBot="1">
      <c r="A9" s="187">
        <v>15</v>
      </c>
      <c r="B9" s="201" t="s">
        <v>40</v>
      </c>
      <c r="C9" s="187" t="s">
        <v>51</v>
      </c>
      <c r="D9" s="187" t="s">
        <v>111</v>
      </c>
      <c r="E9" s="205">
        <v>41428</v>
      </c>
      <c r="F9" s="59" t="s">
        <v>22</v>
      </c>
      <c r="G9" s="59" t="s">
        <v>28</v>
      </c>
      <c r="H9" s="231">
        <v>3.7</v>
      </c>
      <c r="I9" s="232"/>
      <c r="J9" s="187">
        <f>148*2</f>
        <v>296</v>
      </c>
      <c r="K9" s="187" t="s">
        <v>46</v>
      </c>
      <c r="L9" s="195">
        <f>H9*J9</f>
        <v>1095.2</v>
      </c>
      <c r="M9" s="199"/>
      <c r="N9" s="200"/>
      <c r="O9" s="187">
        <v>114030500</v>
      </c>
    </row>
    <row r="10" spans="1:19" ht="15" thickBot="1">
      <c r="A10" s="188"/>
      <c r="B10" s="202"/>
      <c r="C10" s="188"/>
      <c r="D10" s="188"/>
      <c r="E10" s="206"/>
      <c r="F10" s="59" t="s">
        <v>19</v>
      </c>
      <c r="G10" s="66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9" ht="15.75" customHeight="1" thickBot="1">
      <c r="A11" s="187">
        <v>16</v>
      </c>
      <c r="B11" s="201" t="s">
        <v>58</v>
      </c>
      <c r="C11" s="187" t="s">
        <v>59</v>
      </c>
      <c r="D11" s="187" t="s">
        <v>111</v>
      </c>
      <c r="E11" s="205">
        <v>41428</v>
      </c>
      <c r="F11" s="66" t="s">
        <v>22</v>
      </c>
      <c r="G11" s="66" t="s">
        <v>28</v>
      </c>
      <c r="H11" s="231">
        <v>3.7</v>
      </c>
      <c r="I11" s="232"/>
      <c r="J11" s="187">
        <f>109*2</f>
        <v>218</v>
      </c>
      <c r="K11" s="187" t="s">
        <v>81</v>
      </c>
      <c r="L11" s="195">
        <f>H11*J11</f>
        <v>806.6</v>
      </c>
      <c r="M11" s="199"/>
      <c r="N11" s="200"/>
      <c r="O11" s="187">
        <v>200695289</v>
      </c>
      <c r="R11" t="s">
        <v>92</v>
      </c>
      <c r="S11">
        <v>-40</v>
      </c>
    </row>
    <row r="12" spans="1:19" ht="15.75" customHeight="1" thickBot="1">
      <c r="A12" s="188"/>
      <c r="B12" s="202"/>
      <c r="C12" s="188"/>
      <c r="D12" s="188"/>
      <c r="E12" s="206"/>
      <c r="F12" s="66" t="s">
        <v>19</v>
      </c>
      <c r="G12" s="66" t="s">
        <v>113</v>
      </c>
      <c r="H12" s="233"/>
      <c r="I12" s="234"/>
      <c r="J12" s="188"/>
      <c r="K12" s="188"/>
      <c r="L12" s="196"/>
      <c r="M12" s="189"/>
      <c r="N12" s="190"/>
      <c r="O12" s="188"/>
    </row>
    <row r="13" spans="1:19" ht="15.75" customHeight="1" thickBot="1">
      <c r="A13" s="187">
        <v>17</v>
      </c>
      <c r="B13" s="201" t="s">
        <v>42</v>
      </c>
      <c r="C13" s="187" t="s">
        <v>82</v>
      </c>
      <c r="D13" s="187" t="s">
        <v>111</v>
      </c>
      <c r="E13" s="205">
        <v>41428</v>
      </c>
      <c r="F13" s="66" t="s">
        <v>22</v>
      </c>
      <c r="G13" s="66" t="s">
        <v>28</v>
      </c>
      <c r="H13" s="231">
        <v>3.7</v>
      </c>
      <c r="I13" s="232"/>
      <c r="J13" s="187">
        <f>302*2</f>
        <v>604</v>
      </c>
      <c r="K13" s="187" t="s">
        <v>77</v>
      </c>
      <c r="L13" s="195">
        <f>H13*J13</f>
        <v>2234.8000000000002</v>
      </c>
      <c r="M13" s="199"/>
      <c r="N13" s="200"/>
      <c r="O13" s="187">
        <v>113580937</v>
      </c>
      <c r="R13" t="s">
        <v>93</v>
      </c>
      <c r="S13">
        <v>29</v>
      </c>
    </row>
    <row r="14" spans="1:19" ht="15.75" customHeight="1" thickBot="1">
      <c r="A14" s="188"/>
      <c r="B14" s="202"/>
      <c r="C14" s="188"/>
      <c r="D14" s="188"/>
      <c r="E14" s="206"/>
      <c r="F14" s="66" t="s">
        <v>19</v>
      </c>
      <c r="G14" s="66" t="s">
        <v>113</v>
      </c>
      <c r="H14" s="233"/>
      <c r="I14" s="234"/>
      <c r="J14" s="188"/>
      <c r="K14" s="188"/>
      <c r="L14" s="196"/>
      <c r="M14" s="189"/>
      <c r="N14" s="190"/>
      <c r="O14" s="188"/>
      <c r="R14" t="s">
        <v>94</v>
      </c>
      <c r="S14">
        <v>82</v>
      </c>
    </row>
    <row r="15" spans="1:19" ht="14.25" customHeight="1" thickBot="1">
      <c r="A15" s="187">
        <v>19</v>
      </c>
      <c r="B15" s="201" t="s">
        <v>43</v>
      </c>
      <c r="C15" s="187" t="s">
        <v>53</v>
      </c>
      <c r="D15" s="187" t="s">
        <v>111</v>
      </c>
      <c r="E15" s="205">
        <v>41428</v>
      </c>
      <c r="F15" s="66" t="s">
        <v>19</v>
      </c>
      <c r="G15" s="66" t="s">
        <v>28</v>
      </c>
      <c r="H15" s="231">
        <v>3.7</v>
      </c>
      <c r="I15" s="232"/>
      <c r="J15" s="187">
        <f>108*2</f>
        <v>216</v>
      </c>
      <c r="K15" s="187" t="s">
        <v>78</v>
      </c>
      <c r="L15" s="195">
        <f>H15*J15</f>
        <v>799.2</v>
      </c>
      <c r="M15" s="199"/>
      <c r="N15" s="200"/>
      <c r="O15" s="187">
        <v>115039211</v>
      </c>
      <c r="R15" t="s">
        <v>95</v>
      </c>
      <c r="S15">
        <v>41</v>
      </c>
    </row>
    <row r="16" spans="1:19" ht="14.25" customHeight="1" thickBot="1">
      <c r="A16" s="188"/>
      <c r="B16" s="202"/>
      <c r="C16" s="188"/>
      <c r="D16" s="188"/>
      <c r="E16" s="206"/>
      <c r="F16" s="66" t="s">
        <v>22</v>
      </c>
      <c r="G16" s="66" t="s">
        <v>113</v>
      </c>
      <c r="H16" s="233"/>
      <c r="I16" s="234"/>
      <c r="J16" s="188"/>
      <c r="K16" s="188"/>
      <c r="L16" s="196"/>
      <c r="M16" s="189"/>
      <c r="N16" s="190"/>
      <c r="O16" s="188"/>
      <c r="R16" t="s">
        <v>96</v>
      </c>
      <c r="S16">
        <v>110</v>
      </c>
    </row>
    <row r="17" spans="1:19" ht="14.25" customHeight="1" thickBot="1">
      <c r="A17" s="187">
        <v>20</v>
      </c>
      <c r="B17" s="201" t="s">
        <v>44</v>
      </c>
      <c r="C17" s="187" t="s">
        <v>60</v>
      </c>
      <c r="D17" s="187" t="s">
        <v>111</v>
      </c>
      <c r="E17" s="205">
        <v>41428</v>
      </c>
      <c r="F17" s="66" t="s">
        <v>19</v>
      </c>
      <c r="G17" s="66" t="s">
        <v>28</v>
      </c>
      <c r="H17" s="231">
        <v>3.7</v>
      </c>
      <c r="I17" s="232"/>
      <c r="J17" s="187">
        <f>80*2</f>
        <v>160</v>
      </c>
      <c r="K17" s="187" t="s">
        <v>80</v>
      </c>
      <c r="L17" s="195">
        <f>H17*J17</f>
        <v>592</v>
      </c>
      <c r="M17" s="199"/>
      <c r="N17" s="200"/>
      <c r="O17" s="187">
        <v>113002580</v>
      </c>
      <c r="R17" t="s">
        <v>103</v>
      </c>
      <c r="S17">
        <v>165</v>
      </c>
    </row>
    <row r="18" spans="1:19" ht="14.25" customHeight="1" thickBot="1">
      <c r="A18" s="188"/>
      <c r="B18" s="202"/>
      <c r="C18" s="188"/>
      <c r="D18" s="188"/>
      <c r="E18" s="206"/>
      <c r="F18" s="66" t="s">
        <v>22</v>
      </c>
      <c r="G18" s="66" t="s">
        <v>113</v>
      </c>
      <c r="H18" s="233"/>
      <c r="I18" s="234"/>
      <c r="J18" s="188"/>
      <c r="K18" s="188"/>
      <c r="L18" s="196"/>
      <c r="M18" s="189"/>
      <c r="N18" s="190"/>
      <c r="O18" s="188"/>
    </row>
    <row r="19" spans="1:19" ht="14.25" customHeight="1" thickBot="1">
      <c r="A19" s="187">
        <v>21</v>
      </c>
      <c r="B19" s="201" t="s">
        <v>45</v>
      </c>
      <c r="C19" s="187" t="s">
        <v>54</v>
      </c>
      <c r="D19" s="187" t="s">
        <v>111</v>
      </c>
      <c r="E19" s="205">
        <v>41428</v>
      </c>
      <c r="F19" s="66" t="s">
        <v>19</v>
      </c>
      <c r="G19" s="66" t="s">
        <v>28</v>
      </c>
      <c r="H19" s="231">
        <v>3.7</v>
      </c>
      <c r="I19" s="232"/>
      <c r="J19" s="187">
        <f>2*260</f>
        <v>520</v>
      </c>
      <c r="K19" s="187" t="s">
        <v>76</v>
      </c>
      <c r="L19" s="195">
        <f>H19*J19</f>
        <v>1924</v>
      </c>
      <c r="M19" s="199"/>
      <c r="N19" s="200"/>
      <c r="O19" s="187">
        <v>108527760</v>
      </c>
    </row>
    <row r="20" spans="1:19" ht="14.25" customHeight="1" thickBot="1">
      <c r="A20" s="188"/>
      <c r="B20" s="202"/>
      <c r="C20" s="188"/>
      <c r="D20" s="188"/>
      <c r="E20" s="206"/>
      <c r="F20" s="66" t="s">
        <v>22</v>
      </c>
      <c r="G20" s="66" t="s">
        <v>113</v>
      </c>
      <c r="H20" s="233"/>
      <c r="I20" s="234"/>
      <c r="J20" s="188"/>
      <c r="K20" s="188"/>
      <c r="L20" s="196"/>
      <c r="M20" s="189"/>
      <c r="N20" s="190"/>
      <c r="O20" s="188"/>
    </row>
    <row r="21" spans="1:19" ht="14.25" customHeight="1" thickBot="1">
      <c r="A21" s="187">
        <v>22</v>
      </c>
      <c r="B21" s="201" t="s">
        <v>48</v>
      </c>
      <c r="C21" s="187" t="s">
        <v>55</v>
      </c>
      <c r="D21" s="187" t="s">
        <v>111</v>
      </c>
      <c r="E21" s="205">
        <v>41428</v>
      </c>
      <c r="F21" s="66" t="s">
        <v>19</v>
      </c>
      <c r="G21" s="66" t="s">
        <v>28</v>
      </c>
      <c r="H21" s="231">
        <v>3.7</v>
      </c>
      <c r="I21" s="232"/>
      <c r="J21" s="187">
        <f>250*2</f>
        <v>500</v>
      </c>
      <c r="K21" s="187" t="s">
        <v>75</v>
      </c>
      <c r="L21" s="195">
        <f>H21*J21</f>
        <v>1850</v>
      </c>
      <c r="M21" s="199"/>
      <c r="N21" s="200"/>
      <c r="O21" s="187">
        <v>112542208</v>
      </c>
    </row>
    <row r="22" spans="1:19" ht="14.25" customHeight="1" thickBot="1">
      <c r="A22" s="188"/>
      <c r="B22" s="202"/>
      <c r="C22" s="188"/>
      <c r="D22" s="188"/>
      <c r="E22" s="206"/>
      <c r="F22" s="66" t="s">
        <v>22</v>
      </c>
      <c r="G22" s="66" t="s">
        <v>113</v>
      </c>
      <c r="H22" s="233"/>
      <c r="I22" s="234"/>
      <c r="J22" s="188"/>
      <c r="K22" s="188"/>
      <c r="L22" s="196"/>
      <c r="M22" s="189"/>
      <c r="N22" s="190"/>
      <c r="O22" s="188"/>
    </row>
    <row r="23" spans="1:19" ht="14.25" customHeight="1" thickBot="1">
      <c r="A23" s="187">
        <v>23</v>
      </c>
      <c r="B23" s="201" t="s">
        <v>49</v>
      </c>
      <c r="C23" s="187" t="s">
        <v>56</v>
      </c>
      <c r="D23" s="187" t="s">
        <v>55</v>
      </c>
      <c r="E23" s="205">
        <v>41428</v>
      </c>
      <c r="F23" s="66" t="s">
        <v>19</v>
      </c>
      <c r="G23" s="66" t="s">
        <v>28</v>
      </c>
      <c r="H23" s="231">
        <v>3.7</v>
      </c>
      <c r="I23" s="232"/>
      <c r="J23" s="187">
        <v>80</v>
      </c>
      <c r="K23" s="197" t="s">
        <v>83</v>
      </c>
      <c r="L23" s="195">
        <f>H23*J23</f>
        <v>296</v>
      </c>
      <c r="M23" s="199"/>
      <c r="N23" s="200"/>
      <c r="O23" s="187">
        <v>114641263</v>
      </c>
    </row>
    <row r="24" spans="1:19" ht="14.25" customHeight="1" thickBot="1">
      <c r="A24" s="188"/>
      <c r="B24" s="202"/>
      <c r="C24" s="188"/>
      <c r="D24" s="188"/>
      <c r="E24" s="206"/>
      <c r="F24" s="66" t="s">
        <v>22</v>
      </c>
      <c r="G24" s="66" t="s">
        <v>113</v>
      </c>
      <c r="H24" s="233"/>
      <c r="I24" s="234"/>
      <c r="J24" s="188"/>
      <c r="K24" s="198"/>
      <c r="L24" s="196"/>
      <c r="M24" s="189"/>
      <c r="N24" s="190"/>
      <c r="O24" s="188"/>
    </row>
    <row r="25" spans="1:19" ht="14.25" customHeight="1" thickBot="1">
      <c r="A25" s="187">
        <v>24</v>
      </c>
      <c r="B25" s="201" t="s">
        <v>112</v>
      </c>
      <c r="C25" s="187" t="s">
        <v>53</v>
      </c>
      <c r="D25" s="187" t="s">
        <v>111</v>
      </c>
      <c r="E25" s="205">
        <v>41428</v>
      </c>
      <c r="F25" s="66" t="s">
        <v>22</v>
      </c>
      <c r="G25" s="66" t="s">
        <v>28</v>
      </c>
      <c r="H25" s="231">
        <v>3.7</v>
      </c>
      <c r="I25" s="232"/>
      <c r="J25" s="187">
        <v>216</v>
      </c>
      <c r="K25" s="187" t="s">
        <v>114</v>
      </c>
      <c r="L25" s="195">
        <f>H25*J25</f>
        <v>799.2</v>
      </c>
      <c r="M25" s="199"/>
      <c r="N25" s="200"/>
      <c r="O25" s="187">
        <v>106727168</v>
      </c>
    </row>
    <row r="26" spans="1:19" ht="14.25" customHeight="1" thickBot="1">
      <c r="A26" s="188"/>
      <c r="B26" s="202"/>
      <c r="C26" s="188"/>
      <c r="D26" s="188"/>
      <c r="E26" s="206"/>
      <c r="F26" s="66" t="s">
        <v>19</v>
      </c>
      <c r="G26" s="66" t="s">
        <v>113</v>
      </c>
      <c r="H26" s="233"/>
      <c r="I26" s="234"/>
      <c r="J26" s="188"/>
      <c r="K26" s="188"/>
      <c r="L26" s="196"/>
      <c r="M26" s="189"/>
      <c r="N26" s="190"/>
      <c r="O26" s="188"/>
    </row>
    <row r="27" spans="1:19" ht="14.25" customHeight="1" thickBot="1">
      <c r="A27" s="187">
        <v>24</v>
      </c>
      <c r="B27" s="201" t="s">
        <v>50</v>
      </c>
      <c r="C27" s="187" t="s">
        <v>57</v>
      </c>
      <c r="D27" s="187" t="s">
        <v>111</v>
      </c>
      <c r="E27" s="205">
        <v>41428</v>
      </c>
      <c r="F27" s="67" t="s">
        <v>22</v>
      </c>
      <c r="G27" s="67" t="s">
        <v>28</v>
      </c>
      <c r="H27" s="231">
        <v>3.7</v>
      </c>
      <c r="I27" s="232"/>
      <c r="J27" s="187">
        <v>152</v>
      </c>
      <c r="K27" s="187" t="s">
        <v>87</v>
      </c>
      <c r="L27" s="195">
        <f>H27*J27</f>
        <v>562.4</v>
      </c>
      <c r="M27" s="199"/>
      <c r="N27" s="200"/>
      <c r="O27" s="187">
        <v>111824248</v>
      </c>
    </row>
    <row r="28" spans="1:19" ht="14.25" customHeight="1" thickBot="1">
      <c r="A28" s="188"/>
      <c r="B28" s="202"/>
      <c r="C28" s="188"/>
      <c r="D28" s="188"/>
      <c r="E28" s="206"/>
      <c r="F28" s="67" t="s">
        <v>19</v>
      </c>
      <c r="G28" s="67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9" ht="14.25" customHeight="1" thickBot="1">
      <c r="A29" s="187">
        <v>24</v>
      </c>
      <c r="B29" s="201"/>
      <c r="C29" s="187"/>
      <c r="D29" s="187"/>
      <c r="E29" s="205"/>
      <c r="F29" s="59" t="s">
        <v>22</v>
      </c>
      <c r="G29" s="66" t="s">
        <v>28</v>
      </c>
      <c r="H29" s="231">
        <v>3.7</v>
      </c>
      <c r="I29" s="232"/>
      <c r="J29" s="187">
        <v>0</v>
      </c>
      <c r="K29" s="187"/>
      <c r="L29" s="195">
        <f>H29*J29</f>
        <v>0</v>
      </c>
      <c r="M29" s="199"/>
      <c r="N29" s="200"/>
      <c r="O29" s="187"/>
    </row>
    <row r="30" spans="1:19" ht="14.25" customHeight="1" thickBot="1">
      <c r="A30" s="188"/>
      <c r="B30" s="202"/>
      <c r="C30" s="188"/>
      <c r="D30" s="188"/>
      <c r="E30" s="188"/>
      <c r="F30" s="59" t="s">
        <v>19</v>
      </c>
      <c r="G30" s="66" t="s">
        <v>113</v>
      </c>
      <c r="H30" s="233"/>
      <c r="I30" s="234"/>
      <c r="J30" s="188"/>
      <c r="K30" s="188"/>
      <c r="L30" s="196"/>
      <c r="M30" s="189"/>
      <c r="N30" s="190"/>
      <c r="O30" s="188"/>
    </row>
    <row r="31" spans="1:19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10959.4</v>
      </c>
      <c r="M31" s="191"/>
      <c r="N31" s="192"/>
      <c r="O31" s="187"/>
    </row>
    <row r="32" spans="1:19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4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H27:I28"/>
    <mergeCell ref="J27:J28"/>
    <mergeCell ref="K27:K28"/>
    <mergeCell ref="L27:L28"/>
    <mergeCell ref="M27:N27"/>
    <mergeCell ref="O27:O28"/>
    <mergeCell ref="M28:N28"/>
    <mergeCell ref="J25:J26"/>
    <mergeCell ref="K25:K26"/>
    <mergeCell ref="L25:L26"/>
    <mergeCell ref="O25:O26"/>
    <mergeCell ref="H25:I26"/>
    <mergeCell ref="M25:N25"/>
    <mergeCell ref="M26:N26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7"/>
  <sheetViews>
    <sheetView topLeftCell="A4" zoomScaleNormal="100" workbookViewId="0">
      <selection activeCell="K11" sqref="K11:K1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108</v>
      </c>
      <c r="B3" s="235"/>
      <c r="C3" s="235"/>
      <c r="D3" s="21"/>
      <c r="F3" s="227" t="s">
        <v>109</v>
      </c>
      <c r="G3" s="227"/>
      <c r="H3" s="227"/>
      <c r="I3" s="1"/>
      <c r="J3" s="227" t="s">
        <v>110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71"/>
      <c r="K4" s="207" t="s">
        <v>8</v>
      </c>
      <c r="L4" s="32"/>
      <c r="M4" s="212" t="s">
        <v>10</v>
      </c>
      <c r="N4" s="213"/>
      <c r="O4" s="70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72"/>
      <c r="K5" s="208"/>
      <c r="L5" s="33"/>
      <c r="M5" s="214" t="s">
        <v>11</v>
      </c>
      <c r="N5" s="215"/>
      <c r="O5" s="69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72"/>
      <c r="K6" s="208"/>
      <c r="L6" s="33"/>
      <c r="M6" s="214" t="s">
        <v>12</v>
      </c>
      <c r="N6" s="215"/>
      <c r="O6" s="69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73" t="s">
        <v>37</v>
      </c>
      <c r="K7" s="209"/>
      <c r="L7" s="34"/>
      <c r="M7" s="225" t="s">
        <v>13</v>
      </c>
      <c r="N7" s="226"/>
      <c r="O7" s="4"/>
    </row>
    <row r="8" spans="1:15" ht="15" thickBot="1">
      <c r="A8" s="72">
        <v>1</v>
      </c>
      <c r="B8" s="17">
        <v>2</v>
      </c>
      <c r="C8" s="69"/>
      <c r="D8" s="69"/>
      <c r="E8" s="69">
        <v>3</v>
      </c>
      <c r="F8" s="210">
        <v>4</v>
      </c>
      <c r="G8" s="221"/>
      <c r="H8" s="74">
        <v>8</v>
      </c>
      <c r="I8" s="31"/>
      <c r="J8" s="69">
        <v>10</v>
      </c>
      <c r="K8" s="69">
        <v>11</v>
      </c>
      <c r="L8" s="12">
        <v>12</v>
      </c>
      <c r="M8" s="210">
        <v>13</v>
      </c>
      <c r="N8" s="211"/>
      <c r="O8" s="69">
        <v>14</v>
      </c>
    </row>
    <row r="9" spans="1:15" ht="15.75" customHeight="1" thickBot="1">
      <c r="A9" s="187">
        <v>15</v>
      </c>
      <c r="B9" s="201" t="s">
        <v>115</v>
      </c>
      <c r="C9" s="187" t="s">
        <v>116</v>
      </c>
      <c r="D9" s="187" t="s">
        <v>111</v>
      </c>
      <c r="E9" s="205">
        <v>41428</v>
      </c>
      <c r="F9" s="68" t="s">
        <v>22</v>
      </c>
      <c r="G9" s="68" t="s">
        <v>28</v>
      </c>
      <c r="H9" s="231">
        <v>3.7</v>
      </c>
      <c r="I9" s="232"/>
      <c r="J9" s="187">
        <f>135*2</f>
        <v>270</v>
      </c>
      <c r="K9" s="187" t="s">
        <v>117</v>
      </c>
      <c r="L9" s="195">
        <f>H9*J9</f>
        <v>999</v>
      </c>
      <c r="M9" s="199"/>
      <c r="N9" s="200"/>
      <c r="O9" s="187">
        <v>113869134</v>
      </c>
    </row>
    <row r="10" spans="1:15" ht="15" thickBot="1">
      <c r="A10" s="188"/>
      <c r="B10" s="202"/>
      <c r="C10" s="188"/>
      <c r="D10" s="188"/>
      <c r="E10" s="206"/>
      <c r="F10" s="68" t="s">
        <v>19</v>
      </c>
      <c r="G10" s="68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/>
      <c r="C11" s="187"/>
      <c r="D11" s="187"/>
      <c r="E11" s="205"/>
      <c r="F11" s="68" t="s">
        <v>22</v>
      </c>
      <c r="G11" s="68" t="s">
        <v>28</v>
      </c>
      <c r="H11" s="231">
        <v>3.7</v>
      </c>
      <c r="I11" s="232"/>
      <c r="J11" s="187">
        <v>0</v>
      </c>
      <c r="K11" s="187"/>
      <c r="L11" s="195">
        <f>H11*J11</f>
        <v>0</v>
      </c>
      <c r="M11" s="199"/>
      <c r="N11" s="200"/>
      <c r="O11" s="187"/>
    </row>
    <row r="12" spans="1:15" ht="15.75" customHeight="1" thickBot="1">
      <c r="A12" s="188"/>
      <c r="B12" s="202"/>
      <c r="C12" s="188"/>
      <c r="D12" s="188"/>
      <c r="E12" s="206"/>
      <c r="F12" s="68" t="s">
        <v>19</v>
      </c>
      <c r="G12" s="68" t="s">
        <v>113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/>
      <c r="C13" s="187"/>
      <c r="D13" s="187"/>
      <c r="E13" s="205"/>
      <c r="F13" s="68" t="s">
        <v>22</v>
      </c>
      <c r="G13" s="68" t="s">
        <v>28</v>
      </c>
      <c r="H13" s="231">
        <v>3.7</v>
      </c>
      <c r="I13" s="232"/>
      <c r="J13" s="187">
        <v>0</v>
      </c>
      <c r="K13" s="187"/>
      <c r="L13" s="195">
        <f>H13*J13</f>
        <v>0</v>
      </c>
      <c r="M13" s="199"/>
      <c r="N13" s="200"/>
      <c r="O13" s="187"/>
    </row>
    <row r="14" spans="1:15" ht="15.75" customHeight="1" thickBot="1">
      <c r="A14" s="188"/>
      <c r="B14" s="202"/>
      <c r="C14" s="188"/>
      <c r="D14" s="188"/>
      <c r="E14" s="206"/>
      <c r="F14" s="68" t="s">
        <v>19</v>
      </c>
      <c r="G14" s="68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/>
      <c r="C15" s="187"/>
      <c r="D15" s="187"/>
      <c r="E15" s="205"/>
      <c r="F15" s="68" t="s">
        <v>19</v>
      </c>
      <c r="G15" s="68" t="s">
        <v>28</v>
      </c>
      <c r="H15" s="231">
        <v>3.7</v>
      </c>
      <c r="I15" s="232"/>
      <c r="J15" s="187">
        <v>0</v>
      </c>
      <c r="K15" s="187"/>
      <c r="L15" s="195">
        <f>H15*J15</f>
        <v>0</v>
      </c>
      <c r="M15" s="199"/>
      <c r="N15" s="200"/>
      <c r="O15" s="187"/>
    </row>
    <row r="16" spans="1:15" ht="14.25" customHeight="1" thickBot="1">
      <c r="A16" s="188"/>
      <c r="B16" s="202"/>
      <c r="C16" s="188"/>
      <c r="D16" s="188"/>
      <c r="E16" s="206"/>
      <c r="F16" s="68" t="s">
        <v>22</v>
      </c>
      <c r="G16" s="68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/>
      <c r="C17" s="187"/>
      <c r="D17" s="187"/>
      <c r="E17" s="205"/>
      <c r="F17" s="68" t="s">
        <v>19</v>
      </c>
      <c r="G17" s="68" t="s">
        <v>28</v>
      </c>
      <c r="H17" s="231">
        <v>3.7</v>
      </c>
      <c r="I17" s="232"/>
      <c r="J17" s="187">
        <v>0</v>
      </c>
      <c r="K17" s="187"/>
      <c r="L17" s="195">
        <f>H17*J17</f>
        <v>0</v>
      </c>
      <c r="M17" s="199"/>
      <c r="N17" s="200"/>
      <c r="O17" s="187"/>
    </row>
    <row r="18" spans="1:15" ht="14.25" customHeight="1" thickBot="1">
      <c r="A18" s="188"/>
      <c r="B18" s="202"/>
      <c r="C18" s="188"/>
      <c r="D18" s="188"/>
      <c r="E18" s="206"/>
      <c r="F18" s="68" t="s">
        <v>22</v>
      </c>
      <c r="G18" s="68" t="s">
        <v>113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/>
      <c r="C19" s="187"/>
      <c r="D19" s="187"/>
      <c r="E19" s="205"/>
      <c r="F19" s="68" t="s">
        <v>19</v>
      </c>
      <c r="G19" s="68" t="s">
        <v>28</v>
      </c>
      <c r="H19" s="231">
        <v>3.7</v>
      </c>
      <c r="I19" s="232"/>
      <c r="J19" s="187">
        <v>0</v>
      </c>
      <c r="K19" s="187"/>
      <c r="L19" s="195">
        <f>H19*J19</f>
        <v>0</v>
      </c>
      <c r="M19" s="199"/>
      <c r="N19" s="200"/>
      <c r="O19" s="187"/>
    </row>
    <row r="20" spans="1:15" ht="14.25" customHeight="1" thickBot="1">
      <c r="A20" s="188"/>
      <c r="B20" s="202"/>
      <c r="C20" s="188"/>
      <c r="D20" s="188"/>
      <c r="E20" s="206"/>
      <c r="F20" s="68" t="s">
        <v>22</v>
      </c>
      <c r="G20" s="68" t="s">
        <v>113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68" t="s">
        <v>19</v>
      </c>
      <c r="G21" s="68" t="s">
        <v>28</v>
      </c>
      <c r="H21" s="231">
        <v>3.7</v>
      </c>
      <c r="I21" s="232"/>
      <c r="J21" s="187">
        <v>0</v>
      </c>
      <c r="K21" s="187"/>
      <c r="L21" s="195">
        <f>H21*J21</f>
        <v>0</v>
      </c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206"/>
      <c r="F22" s="68" t="s">
        <v>22</v>
      </c>
      <c r="G22" s="68" t="s">
        <v>113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68" t="s">
        <v>19</v>
      </c>
      <c r="G23" s="68" t="s">
        <v>28</v>
      </c>
      <c r="H23" s="231">
        <v>3.7</v>
      </c>
      <c r="I23" s="232"/>
      <c r="J23" s="187">
        <v>0</v>
      </c>
      <c r="K23" s="197"/>
      <c r="L23" s="195">
        <f>H23*J23</f>
        <v>0</v>
      </c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206"/>
      <c r="F24" s="68" t="s">
        <v>22</v>
      </c>
      <c r="G24" s="68" t="s">
        <v>113</v>
      </c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68" t="s">
        <v>22</v>
      </c>
      <c r="G25" s="68" t="s">
        <v>28</v>
      </c>
      <c r="H25" s="231">
        <v>3.7</v>
      </c>
      <c r="I25" s="232"/>
      <c r="J25" s="187">
        <v>0</v>
      </c>
      <c r="K25" s="187"/>
      <c r="L25" s="195">
        <f>H25*J25</f>
        <v>0</v>
      </c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206"/>
      <c r="F26" s="68" t="s">
        <v>19</v>
      </c>
      <c r="G26" s="68" t="s">
        <v>113</v>
      </c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24</v>
      </c>
      <c r="B27" s="201"/>
      <c r="C27" s="187"/>
      <c r="D27" s="187"/>
      <c r="E27" s="205"/>
      <c r="F27" s="68" t="s">
        <v>22</v>
      </c>
      <c r="G27" s="68" t="s">
        <v>28</v>
      </c>
      <c r="H27" s="231">
        <v>3.7</v>
      </c>
      <c r="I27" s="232"/>
      <c r="J27" s="187">
        <v>0</v>
      </c>
      <c r="K27" s="187"/>
      <c r="L27" s="195">
        <f>H27*J27</f>
        <v>0</v>
      </c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68" t="s">
        <v>19</v>
      </c>
      <c r="G28" s="68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5" ht="14.25" customHeight="1" thickBot="1">
      <c r="A29" s="187">
        <v>24</v>
      </c>
      <c r="B29" s="201"/>
      <c r="C29" s="187"/>
      <c r="D29" s="187"/>
      <c r="E29" s="205"/>
      <c r="F29" s="68" t="s">
        <v>22</v>
      </c>
      <c r="G29" s="68" t="s">
        <v>28</v>
      </c>
      <c r="H29" s="231">
        <v>3.7</v>
      </c>
      <c r="I29" s="232"/>
      <c r="J29" s="187">
        <v>0</v>
      </c>
      <c r="K29" s="187"/>
      <c r="L29" s="195">
        <f>H29*J29</f>
        <v>0</v>
      </c>
      <c r="M29" s="199"/>
      <c r="N29" s="200"/>
      <c r="O29" s="187"/>
    </row>
    <row r="30" spans="1:15" ht="14.25" customHeight="1" thickBot="1">
      <c r="A30" s="188"/>
      <c r="B30" s="202"/>
      <c r="C30" s="188"/>
      <c r="D30" s="188"/>
      <c r="E30" s="188"/>
      <c r="F30" s="68" t="s">
        <v>19</v>
      </c>
      <c r="G30" s="68" t="s">
        <v>113</v>
      </c>
      <c r="H30" s="233"/>
      <c r="I30" s="234"/>
      <c r="J30" s="188"/>
      <c r="K30" s="188"/>
      <c r="L30" s="196"/>
      <c r="M30" s="189"/>
      <c r="N30" s="190"/>
      <c r="O30" s="188"/>
    </row>
    <row r="31" spans="1:15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999</v>
      </c>
      <c r="M31" s="191"/>
      <c r="N31" s="192"/>
      <c r="O31" s="187"/>
    </row>
    <row r="32" spans="1:15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4"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7"/>
  <sheetViews>
    <sheetView topLeftCell="A4" zoomScaleNormal="100" workbookViewId="0">
      <selection activeCell="L31" sqref="L31:L3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122</v>
      </c>
      <c r="B3" s="235"/>
      <c r="C3" s="235"/>
      <c r="D3" s="21"/>
      <c r="F3" s="227" t="s">
        <v>123</v>
      </c>
      <c r="G3" s="227"/>
      <c r="H3" s="227"/>
      <c r="I3" s="1"/>
      <c r="J3" s="227" t="s">
        <v>124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76"/>
      <c r="K4" s="207" t="s">
        <v>8</v>
      </c>
      <c r="L4" s="32"/>
      <c r="M4" s="212" t="s">
        <v>10</v>
      </c>
      <c r="N4" s="213"/>
      <c r="O4" s="80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77"/>
      <c r="K5" s="208"/>
      <c r="L5" s="33"/>
      <c r="M5" s="214" t="s">
        <v>11</v>
      </c>
      <c r="N5" s="215"/>
      <c r="O5" s="81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77"/>
      <c r="K6" s="208"/>
      <c r="L6" s="33"/>
      <c r="M6" s="214" t="s">
        <v>12</v>
      </c>
      <c r="N6" s="215"/>
      <c r="O6" s="81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78" t="s">
        <v>37</v>
      </c>
      <c r="K7" s="209"/>
      <c r="L7" s="34"/>
      <c r="M7" s="225" t="s">
        <v>13</v>
      </c>
      <c r="N7" s="226"/>
      <c r="O7" s="4"/>
    </row>
    <row r="8" spans="1:15" ht="15" thickBot="1">
      <c r="A8" s="77">
        <v>1</v>
      </c>
      <c r="B8" s="17">
        <v>2</v>
      </c>
      <c r="C8" s="81"/>
      <c r="D8" s="81"/>
      <c r="E8" s="81">
        <v>3</v>
      </c>
      <c r="F8" s="210">
        <v>4</v>
      </c>
      <c r="G8" s="221"/>
      <c r="H8" s="79">
        <v>8</v>
      </c>
      <c r="I8" s="31"/>
      <c r="J8" s="81">
        <v>10</v>
      </c>
      <c r="K8" s="81">
        <v>11</v>
      </c>
      <c r="L8" s="12">
        <v>12</v>
      </c>
      <c r="M8" s="210">
        <v>13</v>
      </c>
      <c r="N8" s="211"/>
      <c r="O8" s="81">
        <v>14</v>
      </c>
    </row>
    <row r="9" spans="1:15" ht="15.75" customHeight="1" thickBot="1">
      <c r="A9" s="187">
        <v>15</v>
      </c>
      <c r="B9" s="201" t="s">
        <v>40</v>
      </c>
      <c r="C9" s="187" t="s">
        <v>51</v>
      </c>
      <c r="D9" s="187" t="s">
        <v>119</v>
      </c>
      <c r="E9" s="205">
        <v>41428</v>
      </c>
      <c r="F9" s="75" t="s">
        <v>22</v>
      </c>
      <c r="G9" s="75" t="s">
        <v>28</v>
      </c>
      <c r="H9" s="231">
        <v>3.7</v>
      </c>
      <c r="I9" s="232"/>
      <c r="J9" s="187">
        <v>348</v>
      </c>
      <c r="K9" s="187" t="s">
        <v>46</v>
      </c>
      <c r="L9" s="195">
        <f>H9*J9</f>
        <v>1287.6000000000001</v>
      </c>
      <c r="M9" s="199"/>
      <c r="N9" s="200"/>
      <c r="O9" s="187">
        <v>114030500</v>
      </c>
    </row>
    <row r="10" spans="1:15" ht="15" thickBot="1">
      <c r="A10" s="188"/>
      <c r="B10" s="202"/>
      <c r="C10" s="188"/>
      <c r="D10" s="188"/>
      <c r="E10" s="206"/>
      <c r="F10" s="75" t="s">
        <v>19</v>
      </c>
      <c r="G10" s="75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58</v>
      </c>
      <c r="C11" s="187" t="s">
        <v>59</v>
      </c>
      <c r="D11" s="187" t="s">
        <v>119</v>
      </c>
      <c r="E11" s="205">
        <v>41428</v>
      </c>
      <c r="F11" s="75" t="s">
        <v>22</v>
      </c>
      <c r="G11" s="75" t="s">
        <v>28</v>
      </c>
      <c r="H11" s="231" t="s">
        <v>118</v>
      </c>
      <c r="I11" s="232"/>
      <c r="J11" s="187">
        <v>0</v>
      </c>
      <c r="K11" s="187"/>
      <c r="L11" s="195">
        <v>555</v>
      </c>
      <c r="M11" s="199"/>
      <c r="N11" s="200"/>
      <c r="O11" s="187">
        <v>200695289</v>
      </c>
    </row>
    <row r="12" spans="1:15" ht="15.75" customHeight="1" thickBot="1">
      <c r="A12" s="188"/>
      <c r="B12" s="202"/>
      <c r="C12" s="188"/>
      <c r="D12" s="188"/>
      <c r="E12" s="206"/>
      <c r="F12" s="75" t="s">
        <v>19</v>
      </c>
      <c r="G12" s="75" t="s">
        <v>113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42</v>
      </c>
      <c r="C13" s="187" t="s">
        <v>82</v>
      </c>
      <c r="D13" s="187" t="s">
        <v>119</v>
      </c>
      <c r="E13" s="205">
        <v>41428</v>
      </c>
      <c r="F13" s="75" t="s">
        <v>22</v>
      </c>
      <c r="G13" s="75" t="s">
        <v>28</v>
      </c>
      <c r="H13" s="231">
        <v>3.7</v>
      </c>
      <c r="I13" s="232"/>
      <c r="J13" s="187">
        <v>215</v>
      </c>
      <c r="K13" s="187" t="s">
        <v>77</v>
      </c>
      <c r="L13" s="195">
        <f>H13*J13</f>
        <v>795.5</v>
      </c>
      <c r="M13" s="199"/>
      <c r="N13" s="200"/>
      <c r="O13" s="187">
        <v>113580937</v>
      </c>
    </row>
    <row r="14" spans="1:15" ht="15.75" customHeight="1" thickBot="1">
      <c r="A14" s="188"/>
      <c r="B14" s="202"/>
      <c r="C14" s="188"/>
      <c r="D14" s="188"/>
      <c r="E14" s="206"/>
      <c r="F14" s="75" t="s">
        <v>19</v>
      </c>
      <c r="G14" s="75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43</v>
      </c>
      <c r="C15" s="187" t="s">
        <v>53</v>
      </c>
      <c r="D15" s="187" t="s">
        <v>119</v>
      </c>
      <c r="E15" s="205">
        <v>41428</v>
      </c>
      <c r="F15" s="75" t="s">
        <v>19</v>
      </c>
      <c r="G15" s="75" t="s">
        <v>28</v>
      </c>
      <c r="H15" s="231">
        <v>3.7</v>
      </c>
      <c r="I15" s="232"/>
      <c r="J15" s="187">
        <f>2*296</f>
        <v>592</v>
      </c>
      <c r="K15" s="187" t="s">
        <v>78</v>
      </c>
      <c r="L15" s="195">
        <f>H15*J15</f>
        <v>2190.4</v>
      </c>
      <c r="M15" s="199"/>
      <c r="N15" s="200"/>
      <c r="O15" s="187">
        <v>115039211</v>
      </c>
    </row>
    <row r="16" spans="1:15" ht="14.25" customHeight="1" thickBot="1">
      <c r="A16" s="188"/>
      <c r="B16" s="202"/>
      <c r="C16" s="188"/>
      <c r="D16" s="188"/>
      <c r="E16" s="206"/>
      <c r="F16" s="75" t="s">
        <v>22</v>
      </c>
      <c r="G16" s="75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44</v>
      </c>
      <c r="C17" s="187" t="s">
        <v>60</v>
      </c>
      <c r="D17" s="187" t="s">
        <v>119</v>
      </c>
      <c r="E17" s="205">
        <v>41428</v>
      </c>
      <c r="F17" s="75" t="s">
        <v>19</v>
      </c>
      <c r="G17" s="75" t="s">
        <v>28</v>
      </c>
      <c r="H17" s="231" t="s">
        <v>118</v>
      </c>
      <c r="I17" s="232"/>
      <c r="J17" s="187"/>
      <c r="K17" s="187"/>
      <c r="L17" s="195">
        <v>491</v>
      </c>
      <c r="M17" s="199"/>
      <c r="N17" s="200"/>
      <c r="O17" s="187">
        <v>113002580</v>
      </c>
    </row>
    <row r="18" spans="1:15" ht="14.25" customHeight="1" thickBot="1">
      <c r="A18" s="188"/>
      <c r="B18" s="202"/>
      <c r="C18" s="188"/>
      <c r="D18" s="188"/>
      <c r="E18" s="206"/>
      <c r="F18" s="75" t="s">
        <v>22</v>
      </c>
      <c r="G18" s="75" t="s">
        <v>113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45</v>
      </c>
      <c r="C19" s="187" t="s">
        <v>54</v>
      </c>
      <c r="D19" s="187" t="s">
        <v>119</v>
      </c>
      <c r="E19" s="205">
        <v>41428</v>
      </c>
      <c r="F19" s="75" t="s">
        <v>19</v>
      </c>
      <c r="G19" s="75" t="s">
        <v>28</v>
      </c>
      <c r="H19" s="231">
        <v>3.7</v>
      </c>
      <c r="I19" s="232"/>
      <c r="J19" s="187">
        <v>126</v>
      </c>
      <c r="K19" s="187" t="s">
        <v>76</v>
      </c>
      <c r="L19" s="195">
        <f>H19*J19</f>
        <v>466.20000000000005</v>
      </c>
      <c r="M19" s="199"/>
      <c r="N19" s="200"/>
      <c r="O19" s="187">
        <v>108527760</v>
      </c>
    </row>
    <row r="20" spans="1:15" ht="14.25" customHeight="1" thickBot="1">
      <c r="A20" s="188"/>
      <c r="B20" s="202"/>
      <c r="C20" s="188"/>
      <c r="D20" s="188"/>
      <c r="E20" s="206"/>
      <c r="F20" s="75" t="s">
        <v>22</v>
      </c>
      <c r="G20" s="75" t="s">
        <v>113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66</v>
      </c>
      <c r="C21" s="187" t="s">
        <v>121</v>
      </c>
      <c r="D21" s="187" t="s">
        <v>119</v>
      </c>
      <c r="E21" s="205">
        <v>41428</v>
      </c>
      <c r="F21" s="89" t="s">
        <v>22</v>
      </c>
      <c r="G21" s="89" t="s">
        <v>28</v>
      </c>
      <c r="H21" s="231" t="s">
        <v>118</v>
      </c>
      <c r="I21" s="232"/>
      <c r="J21" s="187">
        <v>0</v>
      </c>
      <c r="K21" s="187"/>
      <c r="L21" s="195">
        <v>282</v>
      </c>
      <c r="M21" s="199"/>
      <c r="N21" s="200"/>
      <c r="O21" s="187">
        <v>200721999</v>
      </c>
    </row>
    <row r="22" spans="1:15" ht="14.25" customHeight="1" thickBot="1">
      <c r="A22" s="188"/>
      <c r="B22" s="202"/>
      <c r="C22" s="188"/>
      <c r="D22" s="188"/>
      <c r="E22" s="206"/>
      <c r="F22" s="89" t="s">
        <v>19</v>
      </c>
      <c r="G22" s="89" t="s">
        <v>113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49</v>
      </c>
      <c r="C23" s="187" t="s">
        <v>56</v>
      </c>
      <c r="D23" s="187" t="s">
        <v>119</v>
      </c>
      <c r="E23" s="205">
        <v>41428</v>
      </c>
      <c r="F23" s="75" t="s">
        <v>19</v>
      </c>
      <c r="G23" s="75" t="s">
        <v>28</v>
      </c>
      <c r="H23" s="231">
        <v>3.7</v>
      </c>
      <c r="I23" s="232"/>
      <c r="J23" s="187">
        <v>136</v>
      </c>
      <c r="K23" s="197" t="s">
        <v>83</v>
      </c>
      <c r="L23" s="195">
        <f>H23*J23</f>
        <v>503.20000000000005</v>
      </c>
      <c r="M23" s="199"/>
      <c r="N23" s="200"/>
      <c r="O23" s="187">
        <v>114641263</v>
      </c>
    </row>
    <row r="24" spans="1:15" ht="14.25" customHeight="1" thickBot="1">
      <c r="A24" s="188"/>
      <c r="B24" s="202"/>
      <c r="C24" s="188"/>
      <c r="D24" s="188"/>
      <c r="E24" s="206"/>
      <c r="F24" s="75" t="s">
        <v>22</v>
      </c>
      <c r="G24" s="75" t="s">
        <v>113</v>
      </c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 t="s">
        <v>112</v>
      </c>
      <c r="C25" s="187" t="s">
        <v>53</v>
      </c>
      <c r="D25" s="187" t="s">
        <v>119</v>
      </c>
      <c r="E25" s="205">
        <v>41428</v>
      </c>
      <c r="F25" s="75" t="s">
        <v>22</v>
      </c>
      <c r="G25" s="75" t="s">
        <v>28</v>
      </c>
      <c r="H25" s="231" t="s">
        <v>118</v>
      </c>
      <c r="I25" s="232"/>
      <c r="J25" s="187">
        <v>0</v>
      </c>
      <c r="K25" s="187"/>
      <c r="L25" s="195">
        <v>1042</v>
      </c>
      <c r="M25" s="199"/>
      <c r="N25" s="200"/>
      <c r="O25" s="187">
        <v>106727168</v>
      </c>
    </row>
    <row r="26" spans="1:15" ht="14.25" customHeight="1" thickBot="1">
      <c r="A26" s="188"/>
      <c r="B26" s="202"/>
      <c r="C26" s="188"/>
      <c r="D26" s="188"/>
      <c r="E26" s="206"/>
      <c r="F26" s="75" t="s">
        <v>19</v>
      </c>
      <c r="G26" s="75" t="s">
        <v>113</v>
      </c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24</v>
      </c>
      <c r="B27" s="201" t="s">
        <v>50</v>
      </c>
      <c r="C27" s="187" t="s">
        <v>57</v>
      </c>
      <c r="D27" s="187" t="s">
        <v>119</v>
      </c>
      <c r="E27" s="205">
        <v>41428</v>
      </c>
      <c r="F27" s="75" t="s">
        <v>22</v>
      </c>
      <c r="G27" s="75" t="s">
        <v>28</v>
      </c>
      <c r="H27" s="231" t="s">
        <v>118</v>
      </c>
      <c r="I27" s="232"/>
      <c r="J27" s="187">
        <v>0</v>
      </c>
      <c r="K27" s="187"/>
      <c r="L27" s="195">
        <v>417</v>
      </c>
      <c r="M27" s="199"/>
      <c r="N27" s="200"/>
      <c r="O27" s="187">
        <v>111824248</v>
      </c>
    </row>
    <row r="28" spans="1:15" ht="14.25" customHeight="1" thickBot="1">
      <c r="A28" s="188"/>
      <c r="B28" s="202"/>
      <c r="C28" s="188"/>
      <c r="D28" s="188"/>
      <c r="E28" s="206"/>
      <c r="F28" s="75" t="s">
        <v>19</v>
      </c>
      <c r="G28" s="75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5" ht="14.25" customHeight="1" thickBot="1">
      <c r="A29" s="187">
        <v>24</v>
      </c>
      <c r="B29" s="201" t="s">
        <v>115</v>
      </c>
      <c r="C29" s="187" t="s">
        <v>120</v>
      </c>
      <c r="D29" s="187" t="s">
        <v>119</v>
      </c>
      <c r="E29" s="205">
        <v>41428</v>
      </c>
      <c r="F29" s="75" t="s">
        <v>22</v>
      </c>
      <c r="G29" s="75" t="s">
        <v>28</v>
      </c>
      <c r="H29" s="231" t="s">
        <v>118</v>
      </c>
      <c r="I29" s="232"/>
      <c r="J29" s="187">
        <v>0</v>
      </c>
      <c r="K29" s="187"/>
      <c r="L29" s="195">
        <v>636</v>
      </c>
      <c r="M29" s="199"/>
      <c r="N29" s="200"/>
      <c r="O29" s="187">
        <v>113869134</v>
      </c>
    </row>
    <row r="30" spans="1:15" ht="14.25" customHeight="1" thickBot="1">
      <c r="A30" s="188"/>
      <c r="B30" s="202"/>
      <c r="C30" s="188"/>
      <c r="D30" s="188"/>
      <c r="E30" s="206"/>
      <c r="F30" s="75" t="s">
        <v>19</v>
      </c>
      <c r="G30" s="75" t="s">
        <v>113</v>
      </c>
      <c r="H30" s="233"/>
      <c r="I30" s="234"/>
      <c r="J30" s="188"/>
      <c r="K30" s="188"/>
      <c r="L30" s="196"/>
      <c r="M30" s="189"/>
      <c r="N30" s="190"/>
      <c r="O30" s="188"/>
    </row>
    <row r="31" spans="1:15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8665.9</v>
      </c>
      <c r="M31" s="191"/>
      <c r="N31" s="192"/>
      <c r="O31" s="187"/>
    </row>
    <row r="32" spans="1:15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4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7"/>
  <sheetViews>
    <sheetView topLeftCell="A4" zoomScaleNormal="100" workbookViewId="0">
      <selection activeCell="B9" sqref="B9:O10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122</v>
      </c>
      <c r="B3" s="235"/>
      <c r="C3" s="235"/>
      <c r="D3" s="21"/>
      <c r="F3" s="227" t="s">
        <v>123</v>
      </c>
      <c r="G3" s="227"/>
      <c r="H3" s="227"/>
      <c r="I3" s="1"/>
      <c r="J3" s="227" t="s">
        <v>124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85"/>
      <c r="K4" s="207" t="s">
        <v>8</v>
      </c>
      <c r="L4" s="32"/>
      <c r="M4" s="212" t="s">
        <v>10</v>
      </c>
      <c r="N4" s="213"/>
      <c r="O4" s="84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86"/>
      <c r="K5" s="208"/>
      <c r="L5" s="33"/>
      <c r="M5" s="214" t="s">
        <v>11</v>
      </c>
      <c r="N5" s="215"/>
      <c r="O5" s="83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86"/>
      <c r="K6" s="208"/>
      <c r="L6" s="33"/>
      <c r="M6" s="214" t="s">
        <v>12</v>
      </c>
      <c r="N6" s="215"/>
      <c r="O6" s="83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87" t="s">
        <v>37</v>
      </c>
      <c r="K7" s="209"/>
      <c r="L7" s="34"/>
      <c r="M7" s="225" t="s">
        <v>13</v>
      </c>
      <c r="N7" s="226"/>
      <c r="O7" s="4"/>
    </row>
    <row r="8" spans="1:15" ht="15" thickBot="1">
      <c r="A8" s="86">
        <v>1</v>
      </c>
      <c r="B8" s="17">
        <v>2</v>
      </c>
      <c r="C8" s="83"/>
      <c r="D8" s="83"/>
      <c r="E8" s="83">
        <v>3</v>
      </c>
      <c r="F8" s="210">
        <v>4</v>
      </c>
      <c r="G8" s="221"/>
      <c r="H8" s="88">
        <v>8</v>
      </c>
      <c r="I8" s="31"/>
      <c r="J8" s="83">
        <v>10</v>
      </c>
      <c r="K8" s="83">
        <v>11</v>
      </c>
      <c r="L8" s="12">
        <v>12</v>
      </c>
      <c r="M8" s="210">
        <v>13</v>
      </c>
      <c r="N8" s="211"/>
      <c r="O8" s="83">
        <v>14</v>
      </c>
    </row>
    <row r="9" spans="1:15" ht="15.75" customHeight="1" thickBot="1">
      <c r="A9" s="187">
        <v>15</v>
      </c>
      <c r="B9" s="201" t="s">
        <v>72</v>
      </c>
      <c r="C9" s="187" t="s">
        <v>73</v>
      </c>
      <c r="D9" s="187" t="s">
        <v>119</v>
      </c>
      <c r="E9" s="205">
        <v>41428</v>
      </c>
      <c r="F9" s="89" t="s">
        <v>22</v>
      </c>
      <c r="G9" s="89" t="s">
        <v>28</v>
      </c>
      <c r="H9" s="231">
        <v>3.7</v>
      </c>
      <c r="I9" s="232"/>
      <c r="J9" s="187">
        <v>270</v>
      </c>
      <c r="K9" s="187" t="s">
        <v>85</v>
      </c>
      <c r="L9" s="195">
        <f>H9*J9</f>
        <v>999</v>
      </c>
      <c r="M9" s="199"/>
      <c r="N9" s="200"/>
      <c r="O9" s="187">
        <v>115276431</v>
      </c>
    </row>
    <row r="10" spans="1:15" ht="15" thickBot="1">
      <c r="A10" s="188"/>
      <c r="B10" s="202"/>
      <c r="C10" s="188"/>
      <c r="D10" s="188"/>
      <c r="E10" s="206"/>
      <c r="F10" s="89" t="s">
        <v>19</v>
      </c>
      <c r="G10" s="89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48</v>
      </c>
      <c r="C11" s="187" t="s">
        <v>55</v>
      </c>
      <c r="D11" s="187" t="s">
        <v>119</v>
      </c>
      <c r="E11" s="205">
        <v>41428</v>
      </c>
      <c r="F11" s="89" t="s">
        <v>19</v>
      </c>
      <c r="G11" s="89" t="s">
        <v>28</v>
      </c>
      <c r="H11" s="231">
        <v>3.7</v>
      </c>
      <c r="I11" s="232"/>
      <c r="J11" s="187">
        <f>131*2</f>
        <v>262</v>
      </c>
      <c r="K11" s="187" t="s">
        <v>75</v>
      </c>
      <c r="L11" s="195">
        <f>H11*J11</f>
        <v>969.40000000000009</v>
      </c>
      <c r="M11" s="199"/>
      <c r="N11" s="200"/>
      <c r="O11" s="187">
        <v>112542208</v>
      </c>
    </row>
    <row r="12" spans="1:15" ht="15.75" customHeight="1" thickBot="1">
      <c r="A12" s="188"/>
      <c r="B12" s="202"/>
      <c r="C12" s="188"/>
      <c r="D12" s="188"/>
      <c r="E12" s="206"/>
      <c r="F12" s="89" t="s">
        <v>22</v>
      </c>
      <c r="G12" s="89" t="s">
        <v>113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/>
      <c r="B13" s="201"/>
      <c r="C13" s="187"/>
      <c r="D13" s="187"/>
      <c r="E13" s="205"/>
      <c r="F13" s="82"/>
      <c r="G13" s="82"/>
      <c r="H13" s="231"/>
      <c r="I13" s="232"/>
      <c r="J13" s="187"/>
      <c r="K13" s="187"/>
      <c r="L13" s="195"/>
      <c r="M13" s="199"/>
      <c r="N13" s="200"/>
      <c r="O13" s="187"/>
    </row>
    <row r="14" spans="1:15" ht="15.75" customHeight="1" thickBot="1">
      <c r="A14" s="188"/>
      <c r="B14" s="202"/>
      <c r="C14" s="188"/>
      <c r="D14" s="188"/>
      <c r="E14" s="206"/>
      <c r="F14" s="82"/>
      <c r="G14" s="82"/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/>
      <c r="B15" s="201"/>
      <c r="C15" s="187"/>
      <c r="D15" s="187"/>
      <c r="E15" s="205"/>
      <c r="F15" s="82"/>
      <c r="G15" s="82"/>
      <c r="H15" s="231"/>
      <c r="I15" s="232"/>
      <c r="J15" s="187"/>
      <c r="K15" s="187"/>
      <c r="L15" s="195"/>
      <c r="M15" s="199"/>
      <c r="N15" s="200"/>
      <c r="O15" s="187"/>
    </row>
    <row r="16" spans="1:15" ht="14.25" customHeight="1" thickBot="1">
      <c r="A16" s="188"/>
      <c r="B16" s="202"/>
      <c r="C16" s="188"/>
      <c r="D16" s="188"/>
      <c r="E16" s="206"/>
      <c r="F16" s="82"/>
      <c r="G16" s="82"/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/>
      <c r="B17" s="201"/>
      <c r="C17" s="187"/>
      <c r="D17" s="187"/>
      <c r="E17" s="205"/>
      <c r="F17" s="82"/>
      <c r="G17" s="82"/>
      <c r="H17" s="231"/>
      <c r="I17" s="232"/>
      <c r="J17" s="187"/>
      <c r="K17" s="187"/>
      <c r="L17" s="195"/>
      <c r="M17" s="199"/>
      <c r="N17" s="200"/>
      <c r="O17" s="187"/>
    </row>
    <row r="18" spans="1:15" ht="14.25" customHeight="1" thickBot="1">
      <c r="A18" s="188"/>
      <c r="B18" s="202"/>
      <c r="C18" s="188"/>
      <c r="D18" s="188"/>
      <c r="E18" s="206"/>
      <c r="F18" s="82"/>
      <c r="G18" s="82"/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/>
      <c r="B19" s="201"/>
      <c r="C19" s="187"/>
      <c r="D19" s="187"/>
      <c r="E19" s="205"/>
      <c r="F19" s="82"/>
      <c r="G19" s="82"/>
      <c r="H19" s="231"/>
      <c r="I19" s="232"/>
      <c r="J19" s="187"/>
      <c r="K19" s="187"/>
      <c r="L19" s="195"/>
      <c r="M19" s="199"/>
      <c r="N19" s="200"/>
      <c r="O19" s="187"/>
    </row>
    <row r="20" spans="1:15" ht="14.25" customHeight="1" thickBot="1">
      <c r="A20" s="188"/>
      <c r="B20" s="202"/>
      <c r="C20" s="188"/>
      <c r="D20" s="188"/>
      <c r="E20" s="206"/>
      <c r="F20" s="82"/>
      <c r="G20" s="82"/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/>
      <c r="B21" s="201"/>
      <c r="C21" s="187"/>
      <c r="D21" s="187"/>
      <c r="E21" s="205"/>
      <c r="F21" s="82"/>
      <c r="G21" s="82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206"/>
      <c r="F22" s="82"/>
      <c r="G22" s="82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/>
      <c r="B23" s="201"/>
      <c r="C23" s="187"/>
      <c r="D23" s="187"/>
      <c r="E23" s="205"/>
      <c r="F23" s="82"/>
      <c r="G23" s="82"/>
      <c r="H23" s="231"/>
      <c r="I23" s="232"/>
      <c r="J23" s="187"/>
      <c r="K23" s="19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206"/>
      <c r="F24" s="82"/>
      <c r="G24" s="82"/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/>
      <c r="B25" s="201"/>
      <c r="C25" s="187"/>
      <c r="D25" s="187"/>
      <c r="E25" s="205"/>
      <c r="F25" s="82"/>
      <c r="G25" s="82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206"/>
      <c r="F26" s="82"/>
      <c r="G26" s="82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/>
      <c r="B27" s="201"/>
      <c r="C27" s="187"/>
      <c r="D27" s="187"/>
      <c r="E27" s="205"/>
      <c r="F27" s="82"/>
      <c r="G27" s="82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82"/>
      <c r="G28" s="82"/>
      <c r="H28" s="233"/>
      <c r="I28" s="234"/>
      <c r="J28" s="188"/>
      <c r="K28" s="188"/>
      <c r="L28" s="196"/>
      <c r="M28" s="189"/>
      <c r="N28" s="190"/>
      <c r="O28" s="188"/>
    </row>
    <row r="29" spans="1:15" ht="14.25" customHeight="1" thickBot="1">
      <c r="A29" s="187"/>
      <c r="B29" s="201"/>
      <c r="C29" s="187"/>
      <c r="D29" s="187"/>
      <c r="E29" s="205"/>
      <c r="F29" s="82"/>
      <c r="G29" s="82"/>
      <c r="H29" s="231"/>
      <c r="I29" s="232"/>
      <c r="J29" s="187"/>
      <c r="K29" s="187"/>
      <c r="L29" s="195"/>
      <c r="M29" s="199"/>
      <c r="N29" s="200"/>
      <c r="O29" s="187"/>
    </row>
    <row r="30" spans="1:15" ht="14.25" customHeight="1" thickBot="1">
      <c r="A30" s="188"/>
      <c r="B30" s="202"/>
      <c r="C30" s="188"/>
      <c r="D30" s="188"/>
      <c r="E30" s="206"/>
      <c r="F30" s="82"/>
      <c r="G30" s="82"/>
      <c r="H30" s="233"/>
      <c r="I30" s="234"/>
      <c r="J30" s="188"/>
      <c r="K30" s="188"/>
      <c r="L30" s="196"/>
      <c r="M30" s="189"/>
      <c r="N30" s="190"/>
      <c r="O30" s="188"/>
    </row>
    <row r="31" spans="1:15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1968.4</v>
      </c>
      <c r="M31" s="191"/>
      <c r="N31" s="192"/>
      <c r="O31" s="187"/>
    </row>
    <row r="32" spans="1:15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4"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7"/>
  <sheetViews>
    <sheetView topLeftCell="A4" zoomScaleNormal="100" workbookViewId="0">
      <selection activeCell="B11" sqref="B11:O1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122</v>
      </c>
      <c r="B3" s="235"/>
      <c r="C3" s="235"/>
      <c r="D3" s="21"/>
      <c r="F3" s="227" t="s">
        <v>123</v>
      </c>
      <c r="G3" s="227"/>
      <c r="H3" s="227"/>
      <c r="I3" s="1"/>
      <c r="J3" s="227" t="s">
        <v>124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90"/>
      <c r="K4" s="207" t="s">
        <v>8</v>
      </c>
      <c r="L4" s="32"/>
      <c r="M4" s="212" t="s">
        <v>10</v>
      </c>
      <c r="N4" s="213"/>
      <c r="O4" s="94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91"/>
      <c r="K5" s="208"/>
      <c r="L5" s="33"/>
      <c r="M5" s="214" t="s">
        <v>11</v>
      </c>
      <c r="N5" s="215"/>
      <c r="O5" s="95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91"/>
      <c r="K6" s="208"/>
      <c r="L6" s="33"/>
      <c r="M6" s="214" t="s">
        <v>12</v>
      </c>
      <c r="N6" s="215"/>
      <c r="O6" s="95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92" t="s">
        <v>37</v>
      </c>
      <c r="K7" s="209"/>
      <c r="L7" s="34"/>
      <c r="M7" s="225" t="s">
        <v>13</v>
      </c>
      <c r="N7" s="226"/>
      <c r="O7" s="4"/>
    </row>
    <row r="8" spans="1:15" ht="15" thickBot="1">
      <c r="A8" s="91">
        <v>1</v>
      </c>
      <c r="B8" s="17">
        <v>2</v>
      </c>
      <c r="C8" s="95"/>
      <c r="D8" s="95"/>
      <c r="E8" s="95">
        <v>3</v>
      </c>
      <c r="F8" s="210">
        <v>4</v>
      </c>
      <c r="G8" s="221"/>
      <c r="H8" s="93">
        <v>8</v>
      </c>
      <c r="I8" s="31"/>
      <c r="J8" s="95">
        <v>10</v>
      </c>
      <c r="K8" s="95">
        <v>11</v>
      </c>
      <c r="L8" s="12">
        <v>12</v>
      </c>
      <c r="M8" s="210">
        <v>13</v>
      </c>
      <c r="N8" s="211"/>
      <c r="O8" s="95">
        <v>14</v>
      </c>
    </row>
    <row r="9" spans="1:15" ht="15.75" customHeight="1" thickBot="1">
      <c r="A9" s="187">
        <v>15</v>
      </c>
      <c r="B9" s="201" t="s">
        <v>40</v>
      </c>
      <c r="C9" s="187" t="s">
        <v>119</v>
      </c>
      <c r="D9" s="187" t="s">
        <v>125</v>
      </c>
      <c r="E9" s="205">
        <v>41428</v>
      </c>
      <c r="F9" s="89" t="s">
        <v>22</v>
      </c>
      <c r="G9" s="89" t="s">
        <v>28</v>
      </c>
      <c r="H9" s="231">
        <v>3.7</v>
      </c>
      <c r="I9" s="232"/>
      <c r="J9" s="187">
        <v>292</v>
      </c>
      <c r="K9" s="187" t="s">
        <v>46</v>
      </c>
      <c r="L9" s="195">
        <f>H9*J9</f>
        <v>1080.4000000000001</v>
      </c>
      <c r="M9" s="199"/>
      <c r="N9" s="200"/>
      <c r="O9" s="187">
        <v>114030500</v>
      </c>
    </row>
    <row r="10" spans="1:15" ht="15" thickBot="1">
      <c r="A10" s="188"/>
      <c r="B10" s="202"/>
      <c r="C10" s="188"/>
      <c r="D10" s="188"/>
      <c r="E10" s="206"/>
      <c r="F10" s="89" t="s">
        <v>19</v>
      </c>
      <c r="G10" s="89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58</v>
      </c>
      <c r="C11" s="187" t="s">
        <v>119</v>
      </c>
      <c r="D11" s="187" t="s">
        <v>126</v>
      </c>
      <c r="E11" s="205">
        <v>41428</v>
      </c>
      <c r="F11" s="89" t="s">
        <v>22</v>
      </c>
      <c r="G11" s="89" t="s">
        <v>28</v>
      </c>
      <c r="H11" s="231" t="s">
        <v>118</v>
      </c>
      <c r="I11" s="232"/>
      <c r="J11" s="187">
        <v>0</v>
      </c>
      <c r="K11" s="187"/>
      <c r="L11" s="195">
        <v>457</v>
      </c>
      <c r="M11" s="199"/>
      <c r="N11" s="200"/>
      <c r="O11" s="187">
        <v>200695289</v>
      </c>
    </row>
    <row r="12" spans="1:15" ht="15.75" customHeight="1" thickBot="1">
      <c r="A12" s="188"/>
      <c r="B12" s="202"/>
      <c r="C12" s="188"/>
      <c r="D12" s="188"/>
      <c r="E12" s="206"/>
      <c r="F12" s="89" t="s">
        <v>19</v>
      </c>
      <c r="G12" s="89" t="s">
        <v>113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42</v>
      </c>
      <c r="C13" s="187" t="s">
        <v>119</v>
      </c>
      <c r="D13" s="187" t="s">
        <v>125</v>
      </c>
      <c r="E13" s="205">
        <v>41428</v>
      </c>
      <c r="F13" s="89" t="s">
        <v>22</v>
      </c>
      <c r="G13" s="89" t="s">
        <v>28</v>
      </c>
      <c r="H13" s="231">
        <v>3.7</v>
      </c>
      <c r="I13" s="232"/>
      <c r="J13" s="187">
        <v>292</v>
      </c>
      <c r="K13" s="187" t="s">
        <v>77</v>
      </c>
      <c r="L13" s="195">
        <f>H13*J13</f>
        <v>1080.4000000000001</v>
      </c>
      <c r="M13" s="199"/>
      <c r="N13" s="200"/>
      <c r="O13" s="187">
        <v>113580937</v>
      </c>
    </row>
    <row r="14" spans="1:15" ht="15.75" customHeight="1" thickBot="1">
      <c r="A14" s="188"/>
      <c r="B14" s="202"/>
      <c r="C14" s="188"/>
      <c r="D14" s="188"/>
      <c r="E14" s="206"/>
      <c r="F14" s="89" t="s">
        <v>19</v>
      </c>
      <c r="G14" s="89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50</v>
      </c>
      <c r="C15" s="187" t="s">
        <v>119</v>
      </c>
      <c r="D15" s="187" t="s">
        <v>125</v>
      </c>
      <c r="E15" s="205">
        <v>41428</v>
      </c>
      <c r="F15" s="89" t="s">
        <v>22</v>
      </c>
      <c r="G15" s="89" t="s">
        <v>28</v>
      </c>
      <c r="H15" s="231" t="s">
        <v>118</v>
      </c>
      <c r="I15" s="232"/>
      <c r="J15" s="187">
        <v>0</v>
      </c>
      <c r="K15" s="187"/>
      <c r="L15" s="195">
        <v>457</v>
      </c>
      <c r="M15" s="199"/>
      <c r="N15" s="200"/>
      <c r="O15" s="187">
        <v>111824248</v>
      </c>
    </row>
    <row r="16" spans="1:15" ht="14.25" customHeight="1" thickBot="1">
      <c r="A16" s="188"/>
      <c r="B16" s="202"/>
      <c r="C16" s="188"/>
      <c r="D16" s="188"/>
      <c r="E16" s="206"/>
      <c r="F16" s="89" t="s">
        <v>19</v>
      </c>
      <c r="G16" s="89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44</v>
      </c>
      <c r="C17" s="187" t="s">
        <v>119</v>
      </c>
      <c r="D17" s="187" t="s">
        <v>125</v>
      </c>
      <c r="E17" s="205">
        <v>41428</v>
      </c>
      <c r="F17" s="89" t="s">
        <v>19</v>
      </c>
      <c r="G17" s="89" t="s">
        <v>28</v>
      </c>
      <c r="H17" s="231" t="s">
        <v>118</v>
      </c>
      <c r="I17" s="232"/>
      <c r="J17" s="187"/>
      <c r="K17" s="187"/>
      <c r="L17" s="195">
        <v>457</v>
      </c>
      <c r="M17" s="199"/>
      <c r="N17" s="200"/>
      <c r="O17" s="187">
        <v>113002580</v>
      </c>
    </row>
    <row r="18" spans="1:15" ht="14.25" customHeight="1" thickBot="1">
      <c r="A18" s="188"/>
      <c r="B18" s="202"/>
      <c r="C18" s="188"/>
      <c r="D18" s="188"/>
      <c r="E18" s="206"/>
      <c r="F18" s="89" t="s">
        <v>22</v>
      </c>
      <c r="G18" s="89" t="s">
        <v>113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45</v>
      </c>
      <c r="C19" s="187" t="s">
        <v>119</v>
      </c>
      <c r="D19" s="187" t="s">
        <v>125</v>
      </c>
      <c r="E19" s="205">
        <v>41428</v>
      </c>
      <c r="F19" s="89" t="s">
        <v>19</v>
      </c>
      <c r="G19" s="89" t="s">
        <v>28</v>
      </c>
      <c r="H19" s="231">
        <v>3.7</v>
      </c>
      <c r="I19" s="232"/>
      <c r="J19" s="187">
        <v>292</v>
      </c>
      <c r="K19" s="187" t="s">
        <v>76</v>
      </c>
      <c r="L19" s="195">
        <f>H19*J19</f>
        <v>1080.4000000000001</v>
      </c>
      <c r="M19" s="199"/>
      <c r="N19" s="200"/>
      <c r="O19" s="187">
        <v>108527760</v>
      </c>
    </row>
    <row r="20" spans="1:15" ht="14.25" customHeight="1" thickBot="1">
      <c r="A20" s="188"/>
      <c r="B20" s="202"/>
      <c r="C20" s="188"/>
      <c r="D20" s="188"/>
      <c r="E20" s="206"/>
      <c r="F20" s="89" t="s">
        <v>22</v>
      </c>
      <c r="G20" s="89" t="s">
        <v>113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66</v>
      </c>
      <c r="C21" s="187" t="s">
        <v>119</v>
      </c>
      <c r="D21" s="187" t="s">
        <v>125</v>
      </c>
      <c r="E21" s="205">
        <v>41428</v>
      </c>
      <c r="F21" s="89" t="s">
        <v>22</v>
      </c>
      <c r="G21" s="89" t="s">
        <v>28</v>
      </c>
      <c r="H21" s="231" t="s">
        <v>118</v>
      </c>
      <c r="I21" s="232"/>
      <c r="J21" s="187">
        <v>0</v>
      </c>
      <c r="K21" s="187"/>
      <c r="L21" s="195">
        <v>457</v>
      </c>
      <c r="M21" s="199"/>
      <c r="N21" s="200"/>
      <c r="O21" s="187">
        <v>200721999</v>
      </c>
    </row>
    <row r="22" spans="1:15" ht="14.25" customHeight="1" thickBot="1">
      <c r="A22" s="188"/>
      <c r="B22" s="202"/>
      <c r="C22" s="188"/>
      <c r="D22" s="188"/>
      <c r="E22" s="206"/>
      <c r="F22" s="89" t="s">
        <v>19</v>
      </c>
      <c r="G22" s="89" t="s">
        <v>113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89"/>
      <c r="G23" s="89"/>
      <c r="H23" s="231"/>
      <c r="I23" s="232"/>
      <c r="J23" s="187"/>
      <c r="K23" s="19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206"/>
      <c r="F24" s="89"/>
      <c r="G24" s="89"/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89"/>
      <c r="G25" s="89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206"/>
      <c r="F26" s="89"/>
      <c r="G26" s="89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24</v>
      </c>
      <c r="B27" s="201"/>
      <c r="C27" s="187"/>
      <c r="D27" s="187"/>
      <c r="E27" s="205"/>
      <c r="F27" s="89"/>
      <c r="G27" s="89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89"/>
      <c r="G28" s="89"/>
      <c r="H28" s="233"/>
      <c r="I28" s="234"/>
      <c r="J28" s="188"/>
      <c r="K28" s="188"/>
      <c r="L28" s="196"/>
      <c r="M28" s="189"/>
      <c r="N28" s="190"/>
      <c r="O28" s="188"/>
    </row>
    <row r="29" spans="1:15" ht="14.25" customHeight="1" thickBot="1">
      <c r="A29" s="187">
        <v>24</v>
      </c>
      <c r="B29" s="201"/>
      <c r="C29" s="187"/>
      <c r="D29" s="187"/>
      <c r="E29" s="205"/>
      <c r="F29" s="89"/>
      <c r="G29" s="89"/>
      <c r="H29" s="231"/>
      <c r="I29" s="232"/>
      <c r="J29" s="187"/>
      <c r="K29" s="187"/>
      <c r="L29" s="195"/>
      <c r="M29" s="199"/>
      <c r="N29" s="200"/>
      <c r="O29" s="187"/>
    </row>
    <row r="30" spans="1:15" ht="14.25" customHeight="1" thickBot="1">
      <c r="A30" s="188"/>
      <c r="B30" s="202"/>
      <c r="C30" s="188"/>
      <c r="D30" s="188"/>
      <c r="E30" s="206"/>
      <c r="F30" s="89"/>
      <c r="G30" s="89"/>
      <c r="H30" s="233"/>
      <c r="I30" s="234"/>
      <c r="J30" s="188"/>
      <c r="K30" s="188"/>
      <c r="L30" s="196"/>
      <c r="M30" s="189"/>
      <c r="N30" s="190"/>
      <c r="O30" s="188"/>
    </row>
    <row r="31" spans="1:15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5069.2000000000007</v>
      </c>
      <c r="M31" s="191"/>
      <c r="N31" s="192"/>
      <c r="O31" s="187"/>
    </row>
    <row r="32" spans="1:15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4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7"/>
  <sheetViews>
    <sheetView topLeftCell="A4" zoomScaleNormal="100" workbookViewId="0">
      <selection activeCell="B21" sqref="B21:O2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127</v>
      </c>
      <c r="B3" s="235"/>
      <c r="C3" s="235"/>
      <c r="D3" s="21"/>
      <c r="F3" s="227" t="s">
        <v>128</v>
      </c>
      <c r="G3" s="227"/>
      <c r="H3" s="227"/>
      <c r="I3" s="1"/>
      <c r="J3" s="227" t="s">
        <v>129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99"/>
      <c r="K4" s="207" t="s">
        <v>8</v>
      </c>
      <c r="L4" s="32"/>
      <c r="M4" s="212" t="s">
        <v>10</v>
      </c>
      <c r="N4" s="213"/>
      <c r="O4" s="98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00"/>
      <c r="K5" s="208"/>
      <c r="L5" s="33"/>
      <c r="M5" s="214" t="s">
        <v>11</v>
      </c>
      <c r="N5" s="215"/>
      <c r="O5" s="97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00"/>
      <c r="K6" s="208"/>
      <c r="L6" s="33"/>
      <c r="M6" s="214" t="s">
        <v>12</v>
      </c>
      <c r="N6" s="215"/>
      <c r="O6" s="97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01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00">
        <v>1</v>
      </c>
      <c r="B8" s="17">
        <v>2</v>
      </c>
      <c r="C8" s="97"/>
      <c r="D8" s="97"/>
      <c r="E8" s="97">
        <v>3</v>
      </c>
      <c r="F8" s="210">
        <v>4</v>
      </c>
      <c r="G8" s="221"/>
      <c r="H8" s="102">
        <v>8</v>
      </c>
      <c r="I8" s="31"/>
      <c r="J8" s="97">
        <v>10</v>
      </c>
      <c r="K8" s="97">
        <v>11</v>
      </c>
      <c r="L8" s="12">
        <v>12</v>
      </c>
      <c r="M8" s="210">
        <v>13</v>
      </c>
      <c r="N8" s="211"/>
      <c r="O8" s="97">
        <v>14</v>
      </c>
    </row>
    <row r="9" spans="1:15" ht="15.75" customHeight="1" thickBot="1">
      <c r="A9" s="187">
        <v>15</v>
      </c>
      <c r="B9" s="201" t="s">
        <v>42</v>
      </c>
      <c r="C9" s="187" t="s">
        <v>125</v>
      </c>
      <c r="D9" s="187" t="s">
        <v>82</v>
      </c>
      <c r="E9" s="205">
        <v>41456</v>
      </c>
      <c r="F9" s="96" t="s">
        <v>22</v>
      </c>
      <c r="G9" s="96" t="s">
        <v>28</v>
      </c>
      <c r="H9" s="231">
        <v>3.7</v>
      </c>
      <c r="I9" s="232"/>
      <c r="J9" s="187">
        <v>399</v>
      </c>
      <c r="K9" s="187" t="s">
        <v>77</v>
      </c>
      <c r="L9" s="195">
        <f>H9*J9</f>
        <v>1476.3000000000002</v>
      </c>
      <c r="M9" s="199"/>
      <c r="N9" s="200"/>
      <c r="O9" s="187">
        <v>113580937</v>
      </c>
    </row>
    <row r="10" spans="1:15" ht="15" thickBot="1">
      <c r="A10" s="188"/>
      <c r="B10" s="202"/>
      <c r="C10" s="188"/>
      <c r="D10" s="188"/>
      <c r="E10" s="206"/>
      <c r="F10" s="96" t="s">
        <v>19</v>
      </c>
      <c r="G10" s="96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43</v>
      </c>
      <c r="C11" s="187" t="s">
        <v>125</v>
      </c>
      <c r="D11" s="187" t="s">
        <v>53</v>
      </c>
      <c r="E11" s="205">
        <v>41456</v>
      </c>
      <c r="F11" s="96" t="s">
        <v>19</v>
      </c>
      <c r="G11" s="96" t="s">
        <v>28</v>
      </c>
      <c r="H11" s="231">
        <v>3.7</v>
      </c>
      <c r="I11" s="232"/>
      <c r="J11" s="187">
        <v>85</v>
      </c>
      <c r="K11" s="187" t="s">
        <v>78</v>
      </c>
      <c r="L11" s="195">
        <f>H11*J11</f>
        <v>314.5</v>
      </c>
      <c r="M11" s="199"/>
      <c r="N11" s="200"/>
      <c r="O11" s="187">
        <v>115039211</v>
      </c>
    </row>
    <row r="12" spans="1:15" ht="15.75" customHeight="1" thickBot="1">
      <c r="A12" s="188"/>
      <c r="B12" s="202"/>
      <c r="C12" s="188"/>
      <c r="D12" s="188"/>
      <c r="E12" s="206"/>
      <c r="F12" s="96" t="s">
        <v>22</v>
      </c>
      <c r="G12" s="96" t="s">
        <v>113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45</v>
      </c>
      <c r="C13" s="187" t="s">
        <v>125</v>
      </c>
      <c r="D13" s="187" t="s">
        <v>54</v>
      </c>
      <c r="E13" s="205">
        <v>41456</v>
      </c>
      <c r="F13" s="96" t="s">
        <v>19</v>
      </c>
      <c r="G13" s="96" t="s">
        <v>28</v>
      </c>
      <c r="H13" s="231">
        <v>3.7</v>
      </c>
      <c r="I13" s="232"/>
      <c r="J13" s="187">
        <v>313</v>
      </c>
      <c r="K13" s="187" t="s">
        <v>76</v>
      </c>
      <c r="L13" s="195">
        <f>H13*J13</f>
        <v>1158.1000000000001</v>
      </c>
      <c r="M13" s="199"/>
      <c r="N13" s="200"/>
      <c r="O13" s="187">
        <v>108527760</v>
      </c>
    </row>
    <row r="14" spans="1:15" ht="15.75" customHeight="1" thickBot="1">
      <c r="A14" s="188"/>
      <c r="B14" s="202"/>
      <c r="C14" s="188"/>
      <c r="D14" s="188"/>
      <c r="E14" s="206"/>
      <c r="F14" s="96" t="s">
        <v>22</v>
      </c>
      <c r="G14" s="96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49</v>
      </c>
      <c r="C15" s="187" t="s">
        <v>54</v>
      </c>
      <c r="D15" s="187" t="s">
        <v>56</v>
      </c>
      <c r="E15" s="205">
        <v>41456</v>
      </c>
      <c r="F15" s="96" t="s">
        <v>19</v>
      </c>
      <c r="G15" s="96" t="s">
        <v>28</v>
      </c>
      <c r="H15" s="231">
        <v>3.7</v>
      </c>
      <c r="I15" s="232"/>
      <c r="J15" s="187">
        <v>92</v>
      </c>
      <c r="K15" s="197" t="s">
        <v>83</v>
      </c>
      <c r="L15" s="195">
        <f>H15*J15</f>
        <v>340.40000000000003</v>
      </c>
      <c r="M15" s="199"/>
      <c r="N15" s="200"/>
      <c r="O15" s="187">
        <v>114641263</v>
      </c>
    </row>
    <row r="16" spans="1:15" ht="14.25" customHeight="1" thickBot="1">
      <c r="A16" s="188"/>
      <c r="B16" s="202"/>
      <c r="C16" s="188"/>
      <c r="D16" s="188"/>
      <c r="E16" s="206"/>
      <c r="F16" s="96" t="s">
        <v>22</v>
      </c>
      <c r="G16" s="96" t="s">
        <v>113</v>
      </c>
      <c r="H16" s="233"/>
      <c r="I16" s="234"/>
      <c r="J16" s="188"/>
      <c r="K16" s="19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66</v>
      </c>
      <c r="C17" s="187" t="s">
        <v>130</v>
      </c>
      <c r="D17" s="187" t="s">
        <v>74</v>
      </c>
      <c r="E17" s="205">
        <v>41456</v>
      </c>
      <c r="F17" s="96" t="s">
        <v>22</v>
      </c>
      <c r="G17" s="96" t="s">
        <v>28</v>
      </c>
      <c r="H17" s="231">
        <v>3.7</v>
      </c>
      <c r="I17" s="232"/>
      <c r="J17" s="187">
        <v>124</v>
      </c>
      <c r="K17" s="187" t="s">
        <v>131</v>
      </c>
      <c r="L17" s="195">
        <f>H17*J17</f>
        <v>458.8</v>
      </c>
      <c r="M17" s="199"/>
      <c r="N17" s="200"/>
      <c r="O17" s="187">
        <v>200721999</v>
      </c>
    </row>
    <row r="18" spans="1:15" ht="14.25" customHeight="1" thickBot="1">
      <c r="A18" s="188"/>
      <c r="B18" s="202"/>
      <c r="C18" s="188"/>
      <c r="D18" s="188"/>
      <c r="E18" s="206"/>
      <c r="F18" s="96" t="s">
        <v>19</v>
      </c>
      <c r="G18" s="96" t="s">
        <v>31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115</v>
      </c>
      <c r="C19" s="187" t="s">
        <v>120</v>
      </c>
      <c r="D19" s="187" t="s">
        <v>119</v>
      </c>
      <c r="E19" s="205">
        <v>41450</v>
      </c>
      <c r="F19" s="96" t="s">
        <v>22</v>
      </c>
      <c r="G19" s="96" t="s">
        <v>28</v>
      </c>
      <c r="H19" s="231" t="s">
        <v>118</v>
      </c>
      <c r="I19" s="232"/>
      <c r="J19" s="187"/>
      <c r="K19" s="187"/>
      <c r="L19" s="195">
        <f>16+14+222</f>
        <v>252</v>
      </c>
      <c r="M19" s="199"/>
      <c r="N19" s="200"/>
      <c r="O19" s="187">
        <v>113869134</v>
      </c>
    </row>
    <row r="20" spans="1:15" ht="14.25" customHeight="1" thickBot="1">
      <c r="A20" s="188"/>
      <c r="B20" s="202"/>
      <c r="C20" s="188"/>
      <c r="D20" s="188"/>
      <c r="E20" s="206"/>
      <c r="F20" s="96" t="s">
        <v>19</v>
      </c>
      <c r="G20" s="96" t="s">
        <v>113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134</v>
      </c>
      <c r="C21" s="187" t="s">
        <v>130</v>
      </c>
      <c r="D21" s="187" t="s">
        <v>60</v>
      </c>
      <c r="E21" s="205">
        <v>41456</v>
      </c>
      <c r="F21" s="96" t="s">
        <v>22</v>
      </c>
      <c r="G21" s="96" t="s">
        <v>28</v>
      </c>
      <c r="H21" s="231" t="s">
        <v>118</v>
      </c>
      <c r="I21" s="232"/>
      <c r="J21" s="187"/>
      <c r="K21" s="187"/>
      <c r="L21" s="195">
        <f>32+85</f>
        <v>117</v>
      </c>
      <c r="M21" s="199"/>
      <c r="N21" s="200"/>
      <c r="O21" s="187">
        <v>201488722</v>
      </c>
    </row>
    <row r="22" spans="1:15" ht="14.25" customHeight="1" thickBot="1">
      <c r="A22" s="188"/>
      <c r="B22" s="202"/>
      <c r="C22" s="188"/>
      <c r="D22" s="188"/>
      <c r="E22" s="206"/>
      <c r="F22" s="96" t="s">
        <v>19</v>
      </c>
      <c r="G22" s="96" t="s">
        <v>113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44</v>
      </c>
      <c r="C23" s="187" t="s">
        <v>130</v>
      </c>
      <c r="D23" s="187" t="s">
        <v>60</v>
      </c>
      <c r="E23" s="205">
        <v>41456</v>
      </c>
      <c r="F23" s="96" t="s">
        <v>22</v>
      </c>
      <c r="G23" s="96" t="s">
        <v>28</v>
      </c>
      <c r="H23" s="231" t="s">
        <v>118</v>
      </c>
      <c r="I23" s="232"/>
      <c r="J23" s="187"/>
      <c r="K23" s="197"/>
      <c r="L23" s="195">
        <f t="shared" ref="L23" si="0">32+85</f>
        <v>117</v>
      </c>
      <c r="M23" s="199"/>
      <c r="N23" s="200"/>
      <c r="O23" s="187">
        <v>113002580</v>
      </c>
    </row>
    <row r="24" spans="1:15" ht="14.25" customHeight="1" thickBot="1">
      <c r="A24" s="188"/>
      <c r="B24" s="202"/>
      <c r="C24" s="188"/>
      <c r="D24" s="188"/>
      <c r="E24" s="206"/>
      <c r="F24" s="96" t="s">
        <v>19</v>
      </c>
      <c r="G24" s="96" t="s">
        <v>113</v>
      </c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 t="s">
        <v>71</v>
      </c>
      <c r="C25" s="187" t="s">
        <v>130</v>
      </c>
      <c r="D25" s="187" t="s">
        <v>60</v>
      </c>
      <c r="E25" s="205">
        <v>41456</v>
      </c>
      <c r="F25" s="96" t="s">
        <v>22</v>
      </c>
      <c r="G25" s="96" t="s">
        <v>28</v>
      </c>
      <c r="H25" s="231" t="s">
        <v>118</v>
      </c>
      <c r="I25" s="232"/>
      <c r="J25" s="187"/>
      <c r="K25" s="187"/>
      <c r="L25" s="195">
        <f t="shared" ref="L25" si="1">32+85</f>
        <v>117</v>
      </c>
      <c r="M25" s="199"/>
      <c r="N25" s="200"/>
      <c r="O25" s="187">
        <v>115079332</v>
      </c>
    </row>
    <row r="26" spans="1:15" ht="14.25" customHeight="1" thickBot="1">
      <c r="A26" s="188"/>
      <c r="B26" s="202"/>
      <c r="C26" s="188"/>
      <c r="D26" s="188"/>
      <c r="E26" s="206"/>
      <c r="F26" s="96" t="s">
        <v>19</v>
      </c>
      <c r="G26" s="96" t="s">
        <v>113</v>
      </c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 t="s">
        <v>72</v>
      </c>
      <c r="C27" s="187" t="s">
        <v>125</v>
      </c>
      <c r="D27" s="187" t="s">
        <v>73</v>
      </c>
      <c r="E27" s="205">
        <v>41456</v>
      </c>
      <c r="F27" s="96" t="s">
        <v>22</v>
      </c>
      <c r="G27" s="96" t="s">
        <v>28</v>
      </c>
      <c r="H27" s="231">
        <v>3.7</v>
      </c>
      <c r="I27" s="232"/>
      <c r="J27" s="187">
        <v>178</v>
      </c>
      <c r="K27" s="187" t="s">
        <v>85</v>
      </c>
      <c r="L27" s="195">
        <f>H27*J27</f>
        <v>658.6</v>
      </c>
      <c r="M27" s="199"/>
      <c r="N27" s="200"/>
      <c r="O27" s="187">
        <v>115276431</v>
      </c>
    </row>
    <row r="28" spans="1:15" ht="14.25" customHeight="1" thickBot="1">
      <c r="A28" s="188"/>
      <c r="B28" s="202"/>
      <c r="C28" s="188"/>
      <c r="D28" s="188"/>
      <c r="E28" s="206"/>
      <c r="F28" s="96" t="s">
        <v>19</v>
      </c>
      <c r="G28" s="96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5" ht="14.25" customHeight="1" thickBot="1">
      <c r="A29" s="187">
        <v>26</v>
      </c>
      <c r="B29" s="201" t="s">
        <v>50</v>
      </c>
      <c r="C29" s="187" t="s">
        <v>125</v>
      </c>
      <c r="D29" s="187" t="s">
        <v>65</v>
      </c>
      <c r="E29" s="205">
        <v>41456</v>
      </c>
      <c r="F29" s="96" t="s">
        <v>22</v>
      </c>
      <c r="G29" s="96" t="s">
        <v>28</v>
      </c>
      <c r="H29" s="231" t="s">
        <v>118</v>
      </c>
      <c r="I29" s="232"/>
      <c r="J29" s="187">
        <v>0</v>
      </c>
      <c r="K29" s="187"/>
      <c r="L29" s="195">
        <v>200</v>
      </c>
      <c r="M29" s="199"/>
      <c r="N29" s="200"/>
      <c r="O29" s="187">
        <v>111824248</v>
      </c>
    </row>
    <row r="30" spans="1:15" ht="14.25" customHeight="1" thickBot="1">
      <c r="A30" s="188"/>
      <c r="B30" s="202"/>
      <c r="C30" s="188"/>
      <c r="D30" s="188"/>
      <c r="E30" s="206"/>
      <c r="F30" s="96" t="s">
        <v>19</v>
      </c>
      <c r="G30" s="96" t="s">
        <v>113</v>
      </c>
      <c r="H30" s="233"/>
      <c r="I30" s="234"/>
      <c r="J30" s="188"/>
      <c r="K30" s="188"/>
      <c r="L30" s="196"/>
      <c r="M30" s="189"/>
      <c r="N30" s="190"/>
      <c r="O30" s="188"/>
    </row>
    <row r="31" spans="1:15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5209.7000000000007</v>
      </c>
      <c r="M31" s="191"/>
      <c r="N31" s="192"/>
      <c r="O31" s="187"/>
    </row>
    <row r="32" spans="1:15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4"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  <mergeCell ref="J29:J30"/>
    <mergeCell ref="K29:K30"/>
    <mergeCell ref="L29:L30"/>
    <mergeCell ref="M29:N29"/>
    <mergeCell ref="O29:O30"/>
    <mergeCell ref="M30:N30"/>
    <mergeCell ref="A29:A30"/>
    <mergeCell ref="B29:B30"/>
    <mergeCell ref="C29:C30"/>
    <mergeCell ref="D29:D30"/>
    <mergeCell ref="E29:E30"/>
    <mergeCell ref="H29:I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7"/>
  <sheetViews>
    <sheetView topLeftCell="A4" zoomScaleNormal="100" workbookViewId="0">
      <selection activeCell="B21" sqref="B21:O2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135</v>
      </c>
      <c r="B3" s="235"/>
      <c r="C3" s="235"/>
      <c r="D3" s="21"/>
      <c r="F3" s="227" t="s">
        <v>136</v>
      </c>
      <c r="G3" s="227"/>
      <c r="H3" s="227"/>
      <c r="I3" s="1"/>
      <c r="J3" s="227" t="s">
        <v>137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99"/>
      <c r="K4" s="207" t="s">
        <v>8</v>
      </c>
      <c r="L4" s="32"/>
      <c r="M4" s="212" t="s">
        <v>10</v>
      </c>
      <c r="N4" s="213"/>
      <c r="O4" s="98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00"/>
      <c r="K5" s="208"/>
      <c r="L5" s="33"/>
      <c r="M5" s="214" t="s">
        <v>11</v>
      </c>
      <c r="N5" s="215"/>
      <c r="O5" s="97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00"/>
      <c r="K6" s="208"/>
      <c r="L6" s="33"/>
      <c r="M6" s="214" t="s">
        <v>12</v>
      </c>
      <c r="N6" s="215"/>
      <c r="O6" s="97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01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00">
        <v>1</v>
      </c>
      <c r="B8" s="17">
        <v>2</v>
      </c>
      <c r="C8" s="97"/>
      <c r="D8" s="97"/>
      <c r="E8" s="97">
        <v>3</v>
      </c>
      <c r="F8" s="210">
        <v>4</v>
      </c>
      <c r="G8" s="221"/>
      <c r="H8" s="102">
        <v>8</v>
      </c>
      <c r="I8" s="31"/>
      <c r="J8" s="97">
        <v>10</v>
      </c>
      <c r="K8" s="97">
        <v>11</v>
      </c>
      <c r="L8" s="12">
        <v>12</v>
      </c>
      <c r="M8" s="210">
        <v>13</v>
      </c>
      <c r="N8" s="211"/>
      <c r="O8" s="97">
        <v>14</v>
      </c>
    </row>
    <row r="9" spans="1:15" ht="15.75" customHeight="1" thickBot="1">
      <c r="A9" s="187">
        <v>15</v>
      </c>
      <c r="B9" s="201" t="s">
        <v>42</v>
      </c>
      <c r="C9" s="187" t="s">
        <v>82</v>
      </c>
      <c r="D9" s="187" t="s">
        <v>132</v>
      </c>
      <c r="E9" s="205">
        <v>41457</v>
      </c>
      <c r="F9" s="96" t="s">
        <v>22</v>
      </c>
      <c r="G9" s="96" t="s">
        <v>28</v>
      </c>
      <c r="H9" s="231">
        <v>3.7</v>
      </c>
      <c r="I9" s="232"/>
      <c r="J9" s="187">
        <f>16.5*2</f>
        <v>33</v>
      </c>
      <c r="K9" s="187" t="s">
        <v>77</v>
      </c>
      <c r="L9" s="195">
        <f>H9*J9</f>
        <v>122.10000000000001</v>
      </c>
      <c r="M9" s="199"/>
      <c r="N9" s="200"/>
      <c r="O9" s="187">
        <v>113580937</v>
      </c>
    </row>
    <row r="10" spans="1:15" ht="15" thickBot="1">
      <c r="A10" s="188"/>
      <c r="B10" s="202"/>
      <c r="C10" s="188"/>
      <c r="D10" s="188"/>
      <c r="E10" s="206"/>
      <c r="F10" s="96" t="s">
        <v>19</v>
      </c>
      <c r="G10" s="96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43</v>
      </c>
      <c r="C11" s="187" t="s">
        <v>53</v>
      </c>
      <c r="D11" s="187" t="s">
        <v>132</v>
      </c>
      <c r="E11" s="205">
        <v>41457</v>
      </c>
      <c r="F11" s="96" t="s">
        <v>19</v>
      </c>
      <c r="G11" s="96" t="s">
        <v>28</v>
      </c>
      <c r="H11" s="231">
        <v>3.7</v>
      </c>
      <c r="I11" s="232"/>
      <c r="J11" s="187">
        <f>420*2</f>
        <v>840</v>
      </c>
      <c r="K11" s="187" t="s">
        <v>78</v>
      </c>
      <c r="L11" s="195">
        <f>H11*J11</f>
        <v>3108</v>
      </c>
      <c r="M11" s="199"/>
      <c r="N11" s="200"/>
      <c r="O11" s="187">
        <v>115039211</v>
      </c>
    </row>
    <row r="12" spans="1:15" ht="15.75" customHeight="1" thickBot="1">
      <c r="A12" s="188"/>
      <c r="B12" s="202"/>
      <c r="C12" s="188"/>
      <c r="D12" s="188"/>
      <c r="E12" s="206"/>
      <c r="F12" s="96" t="s">
        <v>22</v>
      </c>
      <c r="G12" s="96" t="s">
        <v>113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45</v>
      </c>
      <c r="C13" s="187" t="s">
        <v>111</v>
      </c>
      <c r="D13" s="187" t="s">
        <v>132</v>
      </c>
      <c r="E13" s="205">
        <v>41457</v>
      </c>
      <c r="F13" s="96" t="s">
        <v>19</v>
      </c>
      <c r="G13" s="96" t="s">
        <v>28</v>
      </c>
      <c r="H13" s="231">
        <v>3.7</v>
      </c>
      <c r="I13" s="232"/>
      <c r="J13" s="187">
        <f>164*2</f>
        <v>328</v>
      </c>
      <c r="K13" s="187" t="s">
        <v>76</v>
      </c>
      <c r="L13" s="195">
        <f>H13*J13</f>
        <v>1213.6000000000001</v>
      </c>
      <c r="M13" s="199"/>
      <c r="N13" s="200"/>
      <c r="O13" s="187">
        <v>108527760</v>
      </c>
    </row>
    <row r="14" spans="1:15" ht="15.75" customHeight="1" thickBot="1">
      <c r="A14" s="188"/>
      <c r="B14" s="202"/>
      <c r="C14" s="188"/>
      <c r="D14" s="188"/>
      <c r="E14" s="206"/>
      <c r="F14" s="96" t="s">
        <v>22</v>
      </c>
      <c r="G14" s="96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49</v>
      </c>
      <c r="C15" s="187" t="s">
        <v>56</v>
      </c>
      <c r="D15" s="187" t="s">
        <v>54</v>
      </c>
      <c r="E15" s="205">
        <v>41457</v>
      </c>
      <c r="F15" s="96" t="s">
        <v>19</v>
      </c>
      <c r="G15" s="96" t="s">
        <v>28</v>
      </c>
      <c r="H15" s="231">
        <v>3.7</v>
      </c>
      <c r="I15" s="232"/>
      <c r="J15" s="187">
        <v>92</v>
      </c>
      <c r="K15" s="197" t="s">
        <v>83</v>
      </c>
      <c r="L15" s="195">
        <f>H15*J15</f>
        <v>340.40000000000003</v>
      </c>
      <c r="M15" s="199"/>
      <c r="N15" s="200"/>
      <c r="O15" s="187">
        <v>114641263</v>
      </c>
    </row>
    <row r="16" spans="1:15" ht="14.25" customHeight="1" thickBot="1">
      <c r="A16" s="188"/>
      <c r="B16" s="202"/>
      <c r="C16" s="188"/>
      <c r="D16" s="188"/>
      <c r="E16" s="206"/>
      <c r="F16" s="96" t="s">
        <v>22</v>
      </c>
      <c r="G16" s="96" t="s">
        <v>113</v>
      </c>
      <c r="H16" s="233"/>
      <c r="I16" s="234"/>
      <c r="J16" s="188"/>
      <c r="K16" s="19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66</v>
      </c>
      <c r="C17" s="187" t="s">
        <v>74</v>
      </c>
      <c r="D17" s="187" t="s">
        <v>132</v>
      </c>
      <c r="E17" s="205">
        <v>41457</v>
      </c>
      <c r="F17" s="96" t="s">
        <v>22</v>
      </c>
      <c r="G17" s="96" t="s">
        <v>28</v>
      </c>
      <c r="H17" s="231">
        <v>3.7</v>
      </c>
      <c r="I17" s="232"/>
      <c r="J17" s="187">
        <f>216*2</f>
        <v>432</v>
      </c>
      <c r="K17" s="187" t="s">
        <v>131</v>
      </c>
      <c r="L17" s="195">
        <f>H17*J17</f>
        <v>1598.4</v>
      </c>
      <c r="M17" s="199"/>
      <c r="N17" s="200"/>
      <c r="O17" s="187">
        <v>200721999</v>
      </c>
    </row>
    <row r="18" spans="1:15" ht="14.25" customHeight="1" thickBot="1">
      <c r="A18" s="188"/>
      <c r="B18" s="202"/>
      <c r="C18" s="188"/>
      <c r="D18" s="188"/>
      <c r="E18" s="206"/>
      <c r="F18" s="96" t="s">
        <v>19</v>
      </c>
      <c r="G18" s="96" t="s">
        <v>31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115</v>
      </c>
      <c r="C19" s="187" t="s">
        <v>133</v>
      </c>
      <c r="D19" s="187" t="s">
        <v>132</v>
      </c>
      <c r="E19" s="205">
        <v>41457</v>
      </c>
      <c r="F19" s="96" t="s">
        <v>22</v>
      </c>
      <c r="G19" s="96" t="s">
        <v>28</v>
      </c>
      <c r="H19" s="231" t="s">
        <v>118</v>
      </c>
      <c r="I19" s="232"/>
      <c r="J19" s="187">
        <v>0</v>
      </c>
      <c r="K19" s="187"/>
      <c r="L19" s="195">
        <f>288+70</f>
        <v>358</v>
      </c>
      <c r="M19" s="199"/>
      <c r="N19" s="200"/>
      <c r="O19" s="187">
        <v>113869134</v>
      </c>
    </row>
    <row r="20" spans="1:15" ht="14.25" customHeight="1" thickBot="1">
      <c r="A20" s="188"/>
      <c r="B20" s="202"/>
      <c r="C20" s="188"/>
      <c r="D20" s="188"/>
      <c r="E20" s="206"/>
      <c r="F20" s="96" t="s">
        <v>19</v>
      </c>
      <c r="G20" s="96" t="s">
        <v>113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71</v>
      </c>
      <c r="C21" s="187" t="s">
        <v>60</v>
      </c>
      <c r="D21" s="187" t="s">
        <v>132</v>
      </c>
      <c r="E21" s="205">
        <v>41457</v>
      </c>
      <c r="F21" s="96" t="s">
        <v>19</v>
      </c>
      <c r="G21" s="96" t="s">
        <v>28</v>
      </c>
      <c r="H21" s="231">
        <v>3.7</v>
      </c>
      <c r="I21" s="232"/>
      <c r="J21" s="187">
        <f>337*2</f>
        <v>674</v>
      </c>
      <c r="K21" s="187" t="s">
        <v>86</v>
      </c>
      <c r="L21" s="195">
        <f>H21*J21</f>
        <v>2493.8000000000002</v>
      </c>
      <c r="M21" s="199"/>
      <c r="N21" s="200"/>
      <c r="O21" s="187">
        <v>115079332</v>
      </c>
    </row>
    <row r="22" spans="1:15" ht="14.25" customHeight="1" thickBot="1">
      <c r="A22" s="188"/>
      <c r="B22" s="202"/>
      <c r="C22" s="188"/>
      <c r="D22" s="188"/>
      <c r="E22" s="206"/>
      <c r="F22" s="96" t="s">
        <v>22</v>
      </c>
      <c r="G22" s="96" t="s">
        <v>64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44</v>
      </c>
      <c r="C23" s="187" t="s">
        <v>60</v>
      </c>
      <c r="D23" s="187" t="s">
        <v>132</v>
      </c>
      <c r="E23" s="205">
        <v>41457</v>
      </c>
      <c r="F23" s="96" t="s">
        <v>19</v>
      </c>
      <c r="G23" s="96" t="s">
        <v>28</v>
      </c>
      <c r="H23" s="231">
        <v>3.7</v>
      </c>
      <c r="I23" s="232"/>
      <c r="J23" s="187">
        <f>337*2</f>
        <v>674</v>
      </c>
      <c r="K23" s="187" t="s">
        <v>80</v>
      </c>
      <c r="L23" s="195">
        <f>H23*J23</f>
        <v>2493.8000000000002</v>
      </c>
      <c r="M23" s="199"/>
      <c r="N23" s="200"/>
      <c r="O23" s="187">
        <v>113002580</v>
      </c>
    </row>
    <row r="24" spans="1:15" ht="14.25" customHeight="1" thickBot="1">
      <c r="A24" s="188"/>
      <c r="B24" s="202"/>
      <c r="C24" s="188"/>
      <c r="D24" s="188"/>
      <c r="E24" s="206"/>
      <c r="F24" s="96" t="s">
        <v>22</v>
      </c>
      <c r="G24" s="96" t="s">
        <v>113</v>
      </c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 t="s">
        <v>72</v>
      </c>
      <c r="C25" s="187" t="s">
        <v>73</v>
      </c>
      <c r="D25" s="187" t="s">
        <v>132</v>
      </c>
      <c r="E25" s="205">
        <v>41457</v>
      </c>
      <c r="F25" s="96" t="s">
        <v>22</v>
      </c>
      <c r="G25" s="96" t="s">
        <v>28</v>
      </c>
      <c r="H25" s="231">
        <v>3.7</v>
      </c>
      <c r="I25" s="232"/>
      <c r="J25" s="187">
        <f>433*2</f>
        <v>866</v>
      </c>
      <c r="K25" s="187" t="s">
        <v>85</v>
      </c>
      <c r="L25" s="195">
        <f>H25*J25</f>
        <v>3204.2000000000003</v>
      </c>
      <c r="M25" s="199"/>
      <c r="N25" s="200"/>
      <c r="O25" s="187">
        <v>115276431</v>
      </c>
    </row>
    <row r="26" spans="1:15" ht="14.25" customHeight="1" thickBot="1">
      <c r="A26" s="188"/>
      <c r="B26" s="202"/>
      <c r="C26" s="188"/>
      <c r="D26" s="188"/>
      <c r="E26" s="206"/>
      <c r="F26" s="96" t="s">
        <v>19</v>
      </c>
      <c r="G26" s="96" t="s">
        <v>113</v>
      </c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 t="s">
        <v>134</v>
      </c>
      <c r="C27" s="187" t="s">
        <v>60</v>
      </c>
      <c r="D27" s="187" t="s">
        <v>132</v>
      </c>
      <c r="E27" s="205">
        <v>41457</v>
      </c>
      <c r="F27" s="96" t="s">
        <v>22</v>
      </c>
      <c r="G27" s="96" t="s">
        <v>28</v>
      </c>
      <c r="H27" s="231" t="s">
        <v>118</v>
      </c>
      <c r="I27" s="232"/>
      <c r="J27" s="187"/>
      <c r="K27" s="187"/>
      <c r="L27" s="195">
        <v>250</v>
      </c>
      <c r="M27" s="199"/>
      <c r="N27" s="200"/>
      <c r="O27" s="187">
        <v>201488722</v>
      </c>
    </row>
    <row r="28" spans="1:15" ht="14.25" customHeight="1" thickBot="1">
      <c r="A28" s="188"/>
      <c r="B28" s="202"/>
      <c r="C28" s="188"/>
      <c r="D28" s="188"/>
      <c r="E28" s="206"/>
      <c r="F28" s="96" t="s">
        <v>19</v>
      </c>
      <c r="G28" s="96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5" ht="14.25" customHeight="1" thickBot="1">
      <c r="A29" s="187">
        <v>26</v>
      </c>
      <c r="B29" s="201" t="s">
        <v>101</v>
      </c>
      <c r="C29" s="187" t="s">
        <v>102</v>
      </c>
      <c r="D29" s="187" t="s">
        <v>132</v>
      </c>
      <c r="E29" s="205">
        <v>41457</v>
      </c>
      <c r="F29" s="103" t="s">
        <v>22</v>
      </c>
      <c r="G29" s="103" t="s">
        <v>35</v>
      </c>
      <c r="H29" s="231">
        <v>3.7</v>
      </c>
      <c r="I29" s="232"/>
      <c r="J29" s="187">
        <f>54*2</f>
        <v>108</v>
      </c>
      <c r="K29" s="187" t="s">
        <v>104</v>
      </c>
      <c r="L29" s="195">
        <f>H29*J29</f>
        <v>399.6</v>
      </c>
      <c r="M29" s="199"/>
      <c r="N29" s="200"/>
      <c r="O29" s="187">
        <v>201790997</v>
      </c>
    </row>
    <row r="30" spans="1:15" ht="14.25" customHeight="1" thickBot="1">
      <c r="A30" s="188"/>
      <c r="B30" s="202"/>
      <c r="C30" s="188"/>
      <c r="D30" s="188"/>
      <c r="E30" s="206"/>
      <c r="F30" s="103" t="s">
        <v>19</v>
      </c>
      <c r="G30" s="103" t="s">
        <v>36</v>
      </c>
      <c r="H30" s="233"/>
      <c r="I30" s="234"/>
      <c r="J30" s="188"/>
      <c r="K30" s="188"/>
      <c r="L30" s="196"/>
      <c r="M30" s="189"/>
      <c r="N30" s="190"/>
      <c r="O30" s="188"/>
    </row>
    <row r="31" spans="1:15" ht="7.2" customHeight="1">
      <c r="A31" s="9"/>
      <c r="B31" s="14"/>
      <c r="C31" s="9"/>
      <c r="D31" s="9"/>
      <c r="E31" s="9"/>
      <c r="F31" s="10"/>
      <c r="G31" s="203" t="s">
        <v>9</v>
      </c>
      <c r="H31" s="199"/>
      <c r="I31" s="200"/>
      <c r="J31" s="187"/>
      <c r="K31" s="187"/>
      <c r="L31" s="195">
        <f>SUM(L9:L30)</f>
        <v>15581.9</v>
      </c>
      <c r="M31" s="191"/>
      <c r="N31" s="192"/>
      <c r="O31" s="187"/>
    </row>
    <row r="32" spans="1:15" ht="14.25" customHeight="1" thickBot="1">
      <c r="A32" s="9"/>
      <c r="B32" s="14"/>
      <c r="C32" s="9"/>
      <c r="D32" s="9"/>
      <c r="E32" s="9"/>
      <c r="F32" s="9"/>
      <c r="G32" s="204"/>
      <c r="H32" s="189"/>
      <c r="I32" s="190"/>
      <c r="J32" s="188"/>
      <c r="K32" s="188"/>
      <c r="L32" s="196"/>
      <c r="M32" s="193"/>
      <c r="N32" s="194"/>
      <c r="O32" s="188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63">
    <mergeCell ref="O31:O32"/>
    <mergeCell ref="A35:C35"/>
    <mergeCell ref="D35:G35"/>
    <mergeCell ref="H35:L35"/>
    <mergeCell ref="G31:G32"/>
    <mergeCell ref="H31:I32"/>
    <mergeCell ref="J31:J32"/>
    <mergeCell ref="K31:K32"/>
    <mergeCell ref="L31:L32"/>
    <mergeCell ref="M31:N32"/>
    <mergeCell ref="J29:J30"/>
    <mergeCell ref="K29:K30"/>
    <mergeCell ref="L29:L30"/>
    <mergeCell ref="O29:O30"/>
    <mergeCell ref="A29:A30"/>
    <mergeCell ref="B29:B30"/>
    <mergeCell ref="C29:C30"/>
    <mergeCell ref="D29:D30"/>
    <mergeCell ref="E29:E30"/>
    <mergeCell ref="H29:I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J11" sqref="J11:J1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138</v>
      </c>
      <c r="B3" s="235"/>
      <c r="C3" s="235"/>
      <c r="D3" s="21"/>
      <c r="F3" s="227" t="s">
        <v>140</v>
      </c>
      <c r="G3" s="227"/>
      <c r="H3" s="227"/>
      <c r="I3" s="1"/>
      <c r="J3" s="227" t="s">
        <v>139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05"/>
      <c r="K4" s="207" t="s">
        <v>8</v>
      </c>
      <c r="L4" s="32"/>
      <c r="M4" s="212" t="s">
        <v>10</v>
      </c>
      <c r="N4" s="213"/>
      <c r="O4" s="109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06"/>
      <c r="K5" s="208"/>
      <c r="L5" s="33"/>
      <c r="M5" s="214" t="s">
        <v>11</v>
      </c>
      <c r="N5" s="215"/>
      <c r="O5" s="110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06"/>
      <c r="K6" s="208"/>
      <c r="L6" s="33"/>
      <c r="M6" s="214" t="s">
        <v>12</v>
      </c>
      <c r="N6" s="215"/>
      <c r="O6" s="110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07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06">
        <v>1</v>
      </c>
      <c r="B8" s="17">
        <v>2</v>
      </c>
      <c r="C8" s="110"/>
      <c r="D8" s="110"/>
      <c r="E8" s="110">
        <v>3</v>
      </c>
      <c r="F8" s="210">
        <v>4</v>
      </c>
      <c r="G8" s="221"/>
      <c r="H8" s="108">
        <v>8</v>
      </c>
      <c r="I8" s="31"/>
      <c r="J8" s="110">
        <v>10</v>
      </c>
      <c r="K8" s="110">
        <v>11</v>
      </c>
      <c r="L8" s="12">
        <v>12</v>
      </c>
      <c r="M8" s="210">
        <v>13</v>
      </c>
      <c r="N8" s="211"/>
      <c r="O8" s="110">
        <v>14</v>
      </c>
    </row>
    <row r="9" spans="1:15" ht="15.75" customHeight="1" thickBot="1">
      <c r="A9" s="187">
        <v>15</v>
      </c>
      <c r="B9" s="201" t="s">
        <v>66</v>
      </c>
      <c r="C9" s="187" t="s">
        <v>74</v>
      </c>
      <c r="D9" s="187" t="s">
        <v>125</v>
      </c>
      <c r="E9" s="205">
        <v>41464</v>
      </c>
      <c r="F9" s="104" t="s">
        <v>22</v>
      </c>
      <c r="G9" s="104" t="s">
        <v>28</v>
      </c>
      <c r="H9" s="231">
        <v>3.7</v>
      </c>
      <c r="I9" s="232"/>
      <c r="J9" s="187">
        <v>280</v>
      </c>
      <c r="K9" s="187" t="s">
        <v>131</v>
      </c>
      <c r="L9" s="195">
        <f>H9*J9</f>
        <v>1036</v>
      </c>
      <c r="M9" s="199"/>
      <c r="N9" s="200"/>
      <c r="O9" s="187">
        <v>200721999</v>
      </c>
    </row>
    <row r="10" spans="1:15" ht="15" thickBot="1">
      <c r="A10" s="188"/>
      <c r="B10" s="202"/>
      <c r="C10" s="188"/>
      <c r="D10" s="188"/>
      <c r="E10" s="188"/>
      <c r="F10" s="104" t="s">
        <v>19</v>
      </c>
      <c r="G10" s="104" t="s">
        <v>31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41</v>
      </c>
      <c r="C11" s="187" t="s">
        <v>52</v>
      </c>
      <c r="D11" s="187" t="s">
        <v>125</v>
      </c>
      <c r="E11" s="205">
        <v>41464</v>
      </c>
      <c r="F11" s="104" t="s">
        <v>22</v>
      </c>
      <c r="G11" s="104" t="s">
        <v>28</v>
      </c>
      <c r="H11" s="231">
        <v>3.7</v>
      </c>
      <c r="I11" s="232"/>
      <c r="J11" s="187">
        <f>162*2</f>
        <v>324</v>
      </c>
      <c r="K11" s="187" t="s">
        <v>47</v>
      </c>
      <c r="L11" s="195">
        <f>H11*J11</f>
        <v>1198.8</v>
      </c>
      <c r="M11" s="199"/>
      <c r="N11" s="200"/>
      <c r="O11" s="187">
        <v>113545776</v>
      </c>
    </row>
    <row r="12" spans="1:15" ht="15.75" customHeight="1" thickBot="1">
      <c r="A12" s="188"/>
      <c r="B12" s="202"/>
      <c r="C12" s="188"/>
      <c r="D12" s="188"/>
      <c r="E12" s="188"/>
      <c r="F12" s="104" t="s">
        <v>19</v>
      </c>
      <c r="G12" s="104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42</v>
      </c>
      <c r="C13" s="187" t="s">
        <v>82</v>
      </c>
      <c r="D13" s="187" t="s">
        <v>125</v>
      </c>
      <c r="E13" s="205">
        <v>41464</v>
      </c>
      <c r="F13" s="104" t="s">
        <v>22</v>
      </c>
      <c r="G13" s="104" t="s">
        <v>32</v>
      </c>
      <c r="H13" s="231">
        <v>3.7</v>
      </c>
      <c r="I13" s="232"/>
      <c r="J13" s="187">
        <f>426*2</f>
        <v>852</v>
      </c>
      <c r="K13" s="187" t="s">
        <v>77</v>
      </c>
      <c r="L13" s="195">
        <f>H13*J13</f>
        <v>3152.4</v>
      </c>
      <c r="M13" s="199"/>
      <c r="N13" s="200"/>
      <c r="O13" s="187">
        <v>113580937</v>
      </c>
    </row>
    <row r="14" spans="1:15" ht="15.75" customHeight="1" thickBot="1">
      <c r="A14" s="188"/>
      <c r="B14" s="202"/>
      <c r="C14" s="188"/>
      <c r="D14" s="188"/>
      <c r="E14" s="188"/>
      <c r="F14" s="104" t="s">
        <v>19</v>
      </c>
      <c r="G14" s="104" t="s">
        <v>33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43</v>
      </c>
      <c r="C15" s="187" t="s">
        <v>53</v>
      </c>
      <c r="D15" s="187" t="s">
        <v>125</v>
      </c>
      <c r="E15" s="205">
        <v>41464</v>
      </c>
      <c r="F15" s="104" t="s">
        <v>19</v>
      </c>
      <c r="G15" s="104" t="s">
        <v>20</v>
      </c>
      <c r="H15" s="231">
        <v>3.7</v>
      </c>
      <c r="I15" s="232"/>
      <c r="J15" s="187">
        <f>83*2</f>
        <v>166</v>
      </c>
      <c r="K15" s="187" t="s">
        <v>78</v>
      </c>
      <c r="L15" s="195">
        <f>H15*J15</f>
        <v>614.20000000000005</v>
      </c>
      <c r="M15" s="199"/>
      <c r="N15" s="200"/>
      <c r="O15" s="187">
        <v>115039211</v>
      </c>
    </row>
    <row r="16" spans="1:15" ht="14.25" customHeight="1" thickBot="1">
      <c r="A16" s="188"/>
      <c r="B16" s="202"/>
      <c r="C16" s="188"/>
      <c r="D16" s="188"/>
      <c r="E16" s="188"/>
      <c r="F16" s="104" t="s">
        <v>22</v>
      </c>
      <c r="G16" s="104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44</v>
      </c>
      <c r="C17" s="187" t="s">
        <v>60</v>
      </c>
      <c r="D17" s="187" t="s">
        <v>125</v>
      </c>
      <c r="E17" s="205">
        <v>41464</v>
      </c>
      <c r="F17" s="104" t="s">
        <v>19</v>
      </c>
      <c r="G17" s="104" t="s">
        <v>20</v>
      </c>
      <c r="H17" s="231">
        <v>3.7</v>
      </c>
      <c r="I17" s="232"/>
      <c r="J17" s="187">
        <v>300</v>
      </c>
      <c r="K17" s="187" t="s">
        <v>79</v>
      </c>
      <c r="L17" s="195">
        <f>H17*J17</f>
        <v>1110</v>
      </c>
      <c r="M17" s="199"/>
      <c r="N17" s="200"/>
      <c r="O17" s="187">
        <v>113002580</v>
      </c>
    </row>
    <row r="18" spans="1:15" ht="14.25" customHeight="1" thickBot="1">
      <c r="A18" s="188"/>
      <c r="B18" s="202"/>
      <c r="C18" s="188"/>
      <c r="D18" s="188"/>
      <c r="E18" s="188"/>
      <c r="F18" s="104" t="s">
        <v>22</v>
      </c>
      <c r="G18" s="104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45</v>
      </c>
      <c r="C19" s="187" t="s">
        <v>54</v>
      </c>
      <c r="D19" s="187" t="s">
        <v>125</v>
      </c>
      <c r="E19" s="205">
        <v>41464</v>
      </c>
      <c r="F19" s="104" t="s">
        <v>19</v>
      </c>
      <c r="G19" s="104" t="s">
        <v>20</v>
      </c>
      <c r="H19" s="231">
        <v>3.7</v>
      </c>
      <c r="I19" s="232"/>
      <c r="J19" s="187">
        <f>329*2</f>
        <v>658</v>
      </c>
      <c r="K19" s="187" t="s">
        <v>76</v>
      </c>
      <c r="L19" s="195">
        <f>H19*J19</f>
        <v>2434.6</v>
      </c>
      <c r="M19" s="199"/>
      <c r="N19" s="200"/>
      <c r="O19" s="187">
        <v>108527760</v>
      </c>
    </row>
    <row r="20" spans="1:15" ht="14.25" customHeight="1" thickBot="1">
      <c r="A20" s="188"/>
      <c r="B20" s="202"/>
      <c r="C20" s="188"/>
      <c r="D20" s="188"/>
      <c r="E20" s="188"/>
      <c r="F20" s="104" t="s">
        <v>22</v>
      </c>
      <c r="G20" s="104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72</v>
      </c>
      <c r="C21" s="187" t="s">
        <v>73</v>
      </c>
      <c r="D21" s="187" t="s">
        <v>125</v>
      </c>
      <c r="E21" s="205">
        <v>41464</v>
      </c>
      <c r="F21" s="104" t="s">
        <v>22</v>
      </c>
      <c r="G21" s="104" t="s">
        <v>28</v>
      </c>
      <c r="H21" s="231">
        <v>3.7</v>
      </c>
      <c r="I21" s="232"/>
      <c r="J21" s="187">
        <f>162*2</f>
        <v>324</v>
      </c>
      <c r="K21" s="187" t="s">
        <v>85</v>
      </c>
      <c r="L21" s="195">
        <f>H21*J21</f>
        <v>1198.8</v>
      </c>
      <c r="M21" s="199"/>
      <c r="N21" s="200"/>
      <c r="O21" s="187">
        <v>115276431</v>
      </c>
    </row>
    <row r="22" spans="1:15" ht="14.25" customHeight="1" thickBot="1">
      <c r="A22" s="188"/>
      <c r="B22" s="202"/>
      <c r="C22" s="188"/>
      <c r="D22" s="188"/>
      <c r="E22" s="188"/>
      <c r="F22" s="104" t="s">
        <v>19</v>
      </c>
      <c r="G22" s="104" t="s">
        <v>113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49</v>
      </c>
      <c r="C23" s="187" t="s">
        <v>56</v>
      </c>
      <c r="D23" s="187" t="s">
        <v>54</v>
      </c>
      <c r="E23" s="205">
        <v>41464</v>
      </c>
      <c r="F23" s="104" t="s">
        <v>19</v>
      </c>
      <c r="G23" s="104" t="s">
        <v>28</v>
      </c>
      <c r="H23" s="231">
        <v>3.7</v>
      </c>
      <c r="I23" s="232"/>
      <c r="J23" s="187">
        <v>92</v>
      </c>
      <c r="K23" s="197" t="s">
        <v>83</v>
      </c>
      <c r="L23" s="195">
        <f>H23*J23</f>
        <v>340.40000000000003</v>
      </c>
      <c r="M23" s="199"/>
      <c r="N23" s="200"/>
      <c r="O23" s="187">
        <v>114641263</v>
      </c>
    </row>
    <row r="24" spans="1:15" ht="14.25" customHeight="1" thickBot="1">
      <c r="A24" s="188"/>
      <c r="B24" s="202"/>
      <c r="C24" s="188"/>
      <c r="D24" s="188"/>
      <c r="E24" s="188"/>
      <c r="F24" s="104" t="s">
        <v>22</v>
      </c>
      <c r="G24" s="104" t="s">
        <v>113</v>
      </c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04"/>
      <c r="G25" s="104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04"/>
      <c r="G26" s="104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24</v>
      </c>
      <c r="B27" s="201"/>
      <c r="C27" s="187"/>
      <c r="D27" s="187"/>
      <c r="E27" s="205"/>
      <c r="F27" s="104"/>
      <c r="G27" s="104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188"/>
      <c r="F28" s="104"/>
      <c r="G28" s="104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11085.199999999999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O17" sqref="O17:O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138</v>
      </c>
      <c r="B3" s="235"/>
      <c r="C3" s="235"/>
      <c r="D3" s="21"/>
      <c r="F3" s="227" t="s">
        <v>140</v>
      </c>
      <c r="G3" s="227"/>
      <c r="H3" s="227"/>
      <c r="I3" s="1"/>
      <c r="J3" s="227" t="s">
        <v>139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12"/>
      <c r="K4" s="207" t="s">
        <v>8</v>
      </c>
      <c r="L4" s="32"/>
      <c r="M4" s="212" t="s">
        <v>10</v>
      </c>
      <c r="N4" s="213"/>
      <c r="O4" s="116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13"/>
      <c r="K5" s="208"/>
      <c r="L5" s="33"/>
      <c r="M5" s="214" t="s">
        <v>11</v>
      </c>
      <c r="N5" s="215"/>
      <c r="O5" s="117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13"/>
      <c r="K6" s="208"/>
      <c r="L6" s="33"/>
      <c r="M6" s="214" t="s">
        <v>12</v>
      </c>
      <c r="N6" s="215"/>
      <c r="O6" s="117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14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13">
        <v>1</v>
      </c>
      <c r="B8" s="17">
        <v>2</v>
      </c>
      <c r="C8" s="117"/>
      <c r="D8" s="117"/>
      <c r="E8" s="117">
        <v>3</v>
      </c>
      <c r="F8" s="210">
        <v>4</v>
      </c>
      <c r="G8" s="221"/>
      <c r="H8" s="115">
        <v>8</v>
      </c>
      <c r="I8" s="31"/>
      <c r="J8" s="117">
        <v>10</v>
      </c>
      <c r="K8" s="117">
        <v>11</v>
      </c>
      <c r="L8" s="12">
        <v>12</v>
      </c>
      <c r="M8" s="210">
        <v>13</v>
      </c>
      <c r="N8" s="211"/>
      <c r="O8" s="117">
        <v>14</v>
      </c>
    </row>
    <row r="9" spans="1:15" ht="15.75" customHeight="1" thickBot="1">
      <c r="A9" s="187">
        <v>15</v>
      </c>
      <c r="B9" s="201" t="s">
        <v>141</v>
      </c>
      <c r="C9" s="187" t="s">
        <v>53</v>
      </c>
      <c r="D9" s="187" t="s">
        <v>111</v>
      </c>
      <c r="E9" s="205">
        <v>41477</v>
      </c>
      <c r="F9" s="111" t="s">
        <v>22</v>
      </c>
      <c r="G9" s="111" t="s">
        <v>28</v>
      </c>
      <c r="H9" s="231">
        <v>3.7</v>
      </c>
      <c r="I9" s="232"/>
      <c r="J9" s="187">
        <f>120*2</f>
        <v>240</v>
      </c>
      <c r="K9" s="187" t="s">
        <v>156</v>
      </c>
      <c r="L9" s="195">
        <f>H9*J9</f>
        <v>888</v>
      </c>
      <c r="M9" s="199"/>
      <c r="N9" s="200"/>
      <c r="O9" s="187">
        <v>115110277</v>
      </c>
    </row>
    <row r="10" spans="1:15" ht="15" thickBot="1">
      <c r="A10" s="188"/>
      <c r="B10" s="202"/>
      <c r="C10" s="188"/>
      <c r="D10" s="188"/>
      <c r="E10" s="188"/>
      <c r="F10" s="111" t="s">
        <v>19</v>
      </c>
      <c r="G10" s="111" t="s">
        <v>31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41</v>
      </c>
      <c r="C11" s="187" t="s">
        <v>150</v>
      </c>
      <c r="D11" s="187" t="s">
        <v>111</v>
      </c>
      <c r="E11" s="205">
        <v>41477</v>
      </c>
      <c r="F11" s="111" t="s">
        <v>22</v>
      </c>
      <c r="G11" s="111" t="s">
        <v>28</v>
      </c>
      <c r="H11" s="231">
        <v>3.7</v>
      </c>
      <c r="I11" s="232"/>
      <c r="J11" s="187">
        <f>141*2</f>
        <v>282</v>
      </c>
      <c r="K11" s="187" t="s">
        <v>47</v>
      </c>
      <c r="L11" s="195">
        <f>H11*J11</f>
        <v>1043.4000000000001</v>
      </c>
      <c r="M11" s="199"/>
      <c r="N11" s="200"/>
      <c r="O11" s="187">
        <v>113545776</v>
      </c>
    </row>
    <row r="12" spans="1:15" ht="15.75" customHeight="1" thickBot="1">
      <c r="A12" s="188"/>
      <c r="B12" s="202"/>
      <c r="C12" s="188"/>
      <c r="D12" s="188"/>
      <c r="E12" s="188"/>
      <c r="F12" s="111" t="s">
        <v>19</v>
      </c>
      <c r="G12" s="111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142</v>
      </c>
      <c r="C13" s="187" t="s">
        <v>143</v>
      </c>
      <c r="D13" s="187" t="s">
        <v>111</v>
      </c>
      <c r="E13" s="205">
        <v>41477</v>
      </c>
      <c r="F13" s="111" t="s">
        <v>22</v>
      </c>
      <c r="G13" s="111" t="s">
        <v>32</v>
      </c>
      <c r="H13" s="231">
        <v>3.7</v>
      </c>
      <c r="I13" s="232"/>
      <c r="J13" s="187">
        <f>75*2</f>
        <v>150</v>
      </c>
      <c r="K13" s="187" t="s">
        <v>146</v>
      </c>
      <c r="L13" s="195">
        <f>H13*J13</f>
        <v>555</v>
      </c>
      <c r="M13" s="199"/>
      <c r="N13" s="200"/>
      <c r="O13" s="187">
        <v>200773369</v>
      </c>
    </row>
    <row r="14" spans="1:15" ht="15.75" customHeight="1" thickBot="1">
      <c r="A14" s="188"/>
      <c r="B14" s="202"/>
      <c r="C14" s="188"/>
      <c r="D14" s="188"/>
      <c r="E14" s="188"/>
      <c r="F14" s="111" t="s">
        <v>19</v>
      </c>
      <c r="G14" s="111" t="s">
        <v>33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145</v>
      </c>
      <c r="C15" s="187" t="s">
        <v>144</v>
      </c>
      <c r="D15" s="187" t="s">
        <v>111</v>
      </c>
      <c r="E15" s="205">
        <v>41477</v>
      </c>
      <c r="F15" s="111" t="s">
        <v>19</v>
      </c>
      <c r="G15" s="111" t="s">
        <v>20</v>
      </c>
      <c r="H15" s="231">
        <v>3.7</v>
      </c>
      <c r="I15" s="232"/>
      <c r="J15" s="187">
        <f>156*2</f>
        <v>312</v>
      </c>
      <c r="K15" s="187" t="s">
        <v>155</v>
      </c>
      <c r="L15" s="195">
        <f>H15*J15</f>
        <v>1154.4000000000001</v>
      </c>
      <c r="M15" s="199"/>
      <c r="N15" s="200"/>
      <c r="O15" s="187">
        <v>109909278</v>
      </c>
    </row>
    <row r="16" spans="1:15" ht="14.25" customHeight="1" thickBot="1">
      <c r="A16" s="188"/>
      <c r="B16" s="202"/>
      <c r="C16" s="188"/>
      <c r="D16" s="188"/>
      <c r="E16" s="188"/>
      <c r="F16" s="111" t="s">
        <v>22</v>
      </c>
      <c r="G16" s="111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147</v>
      </c>
      <c r="C17" s="187" t="s">
        <v>52</v>
      </c>
      <c r="D17" s="187" t="s">
        <v>111</v>
      </c>
      <c r="E17" s="205">
        <v>41477</v>
      </c>
      <c r="F17" s="111" t="s">
        <v>19</v>
      </c>
      <c r="G17" s="111" t="s">
        <v>20</v>
      </c>
      <c r="H17" s="231">
        <v>3.7</v>
      </c>
      <c r="I17" s="232"/>
      <c r="J17" s="187">
        <v>394</v>
      </c>
      <c r="K17" s="187" t="s">
        <v>152</v>
      </c>
      <c r="L17" s="195">
        <f>H17*J17</f>
        <v>1457.8000000000002</v>
      </c>
      <c r="M17" s="199"/>
      <c r="N17" s="200"/>
      <c r="O17" s="187">
        <v>115092908</v>
      </c>
    </row>
    <row r="18" spans="1:15" ht="14.25" customHeight="1" thickBot="1">
      <c r="A18" s="188"/>
      <c r="B18" s="202"/>
      <c r="C18" s="188"/>
      <c r="D18" s="188"/>
      <c r="E18" s="188"/>
      <c r="F18" s="111" t="s">
        <v>22</v>
      </c>
      <c r="G18" s="111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148</v>
      </c>
      <c r="C19" s="187" t="s">
        <v>149</v>
      </c>
      <c r="D19" s="187" t="s">
        <v>111</v>
      </c>
      <c r="E19" s="205">
        <v>41477</v>
      </c>
      <c r="F19" s="111" t="s">
        <v>19</v>
      </c>
      <c r="G19" s="111" t="s">
        <v>20</v>
      </c>
      <c r="H19" s="231">
        <v>3.7</v>
      </c>
      <c r="I19" s="232"/>
      <c r="J19" s="187">
        <f>134*2</f>
        <v>268</v>
      </c>
      <c r="K19" s="187" t="s">
        <v>153</v>
      </c>
      <c r="L19" s="195">
        <f>H19*J19</f>
        <v>991.6</v>
      </c>
      <c r="M19" s="199"/>
      <c r="N19" s="200"/>
      <c r="O19" s="187">
        <v>106957632</v>
      </c>
    </row>
    <row r="20" spans="1:15" ht="14.25" customHeight="1" thickBot="1">
      <c r="A20" s="188"/>
      <c r="B20" s="202"/>
      <c r="C20" s="188"/>
      <c r="D20" s="188"/>
      <c r="E20" s="188"/>
      <c r="F20" s="111" t="s">
        <v>22</v>
      </c>
      <c r="G20" s="111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151</v>
      </c>
      <c r="C21" s="187" t="s">
        <v>119</v>
      </c>
      <c r="D21" s="187" t="s">
        <v>111</v>
      </c>
      <c r="E21" s="205">
        <v>41477</v>
      </c>
      <c r="F21" s="111" t="s">
        <v>19</v>
      </c>
      <c r="G21" s="111" t="s">
        <v>20</v>
      </c>
      <c r="H21" s="231">
        <v>3.7</v>
      </c>
      <c r="I21" s="232"/>
      <c r="J21" s="187">
        <f>232*2</f>
        <v>464</v>
      </c>
      <c r="K21" s="187" t="s">
        <v>154</v>
      </c>
      <c r="L21" s="195">
        <f>H21*J21</f>
        <v>1716.8000000000002</v>
      </c>
      <c r="M21" s="199"/>
      <c r="N21" s="200"/>
      <c r="O21" s="187">
        <v>113966065</v>
      </c>
    </row>
    <row r="22" spans="1:15" ht="14.25" customHeight="1" thickBot="1">
      <c r="A22" s="188"/>
      <c r="B22" s="202"/>
      <c r="C22" s="188"/>
      <c r="D22" s="188"/>
      <c r="E22" s="188"/>
      <c r="F22" s="111" t="s">
        <v>22</v>
      </c>
      <c r="G22" s="111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11"/>
      <c r="G23" s="111"/>
      <c r="H23" s="231"/>
      <c r="I23" s="232"/>
      <c r="J23" s="187"/>
      <c r="K23" s="19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11"/>
      <c r="G24" s="111"/>
      <c r="H24" s="233"/>
      <c r="I24" s="234"/>
      <c r="J24" s="188"/>
      <c r="K24" s="19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11"/>
      <c r="G25" s="111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11"/>
      <c r="G26" s="111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11"/>
      <c r="G27" s="111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188"/>
      <c r="F28" s="111"/>
      <c r="G28" s="111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7807.0000000000009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37"/>
  <sheetViews>
    <sheetView topLeftCell="E22" zoomScaleNormal="100" workbookViewId="0">
      <selection activeCell="Q30" sqref="Q30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20">
      <c r="A1" s="11"/>
      <c r="B1" s="15"/>
      <c r="F1" s="11"/>
    </row>
    <row r="2" spans="1:20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20" ht="15" thickBot="1">
      <c r="A3" s="235" t="s">
        <v>108</v>
      </c>
      <c r="B3" s="235"/>
      <c r="C3" s="235"/>
      <c r="D3" s="21"/>
      <c r="F3" s="227" t="s">
        <v>158</v>
      </c>
      <c r="G3" s="227"/>
      <c r="H3" s="227"/>
      <c r="I3" s="1"/>
      <c r="J3" s="227" t="s">
        <v>159</v>
      </c>
      <c r="K3" s="227"/>
      <c r="L3" s="227"/>
    </row>
    <row r="4" spans="1:20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21"/>
      <c r="K4" s="207" t="s">
        <v>8</v>
      </c>
      <c r="L4" s="32"/>
      <c r="M4" s="212" t="s">
        <v>10</v>
      </c>
      <c r="N4" s="213"/>
      <c r="O4" s="120" t="s">
        <v>14</v>
      </c>
    </row>
    <row r="5" spans="1:20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22"/>
      <c r="K5" s="208"/>
      <c r="L5" s="33"/>
      <c r="M5" s="214" t="s">
        <v>11</v>
      </c>
      <c r="N5" s="215"/>
      <c r="O5" s="119" t="s">
        <v>15</v>
      </c>
    </row>
    <row r="6" spans="1:20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22"/>
      <c r="K6" s="208"/>
      <c r="L6" s="33"/>
      <c r="M6" s="214" t="s">
        <v>12</v>
      </c>
      <c r="N6" s="215"/>
      <c r="O6" s="119" t="s">
        <v>16</v>
      </c>
    </row>
    <row r="7" spans="1:20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23" t="s">
        <v>37</v>
      </c>
      <c r="K7" s="209"/>
      <c r="L7" s="34"/>
      <c r="M7" s="225" t="s">
        <v>13</v>
      </c>
      <c r="N7" s="226"/>
      <c r="O7" s="4"/>
    </row>
    <row r="8" spans="1:20" ht="15" thickBot="1">
      <c r="A8" s="122">
        <v>1</v>
      </c>
      <c r="B8" s="17">
        <v>2</v>
      </c>
      <c r="C8" s="119"/>
      <c r="D8" s="119"/>
      <c r="E8" s="119">
        <v>3</v>
      </c>
      <c r="F8" s="210">
        <v>4</v>
      </c>
      <c r="G8" s="221"/>
      <c r="H8" s="124">
        <v>8</v>
      </c>
      <c r="I8" s="31"/>
      <c r="J8" s="119">
        <v>10</v>
      </c>
      <c r="K8" s="119">
        <v>11</v>
      </c>
      <c r="L8" s="12">
        <v>12</v>
      </c>
      <c r="M8" s="210">
        <v>13</v>
      </c>
      <c r="N8" s="211"/>
      <c r="O8" s="119">
        <v>14</v>
      </c>
    </row>
    <row r="9" spans="1:20" ht="15.75" customHeight="1" thickBot="1">
      <c r="A9" s="187">
        <v>15</v>
      </c>
      <c r="B9" s="201" t="s">
        <v>141</v>
      </c>
      <c r="C9" s="187" t="s">
        <v>53</v>
      </c>
      <c r="D9" s="187" t="s">
        <v>111</v>
      </c>
      <c r="E9" s="205">
        <v>41484</v>
      </c>
      <c r="F9" s="118" t="s">
        <v>22</v>
      </c>
      <c r="G9" s="118" t="s">
        <v>28</v>
      </c>
      <c r="H9" s="231">
        <v>3.7</v>
      </c>
      <c r="I9" s="232"/>
      <c r="J9" s="187">
        <v>216</v>
      </c>
      <c r="K9" s="187" t="s">
        <v>156</v>
      </c>
      <c r="L9" s="195">
        <f>H9*J9</f>
        <v>799.2</v>
      </c>
      <c r="M9" s="199"/>
      <c r="N9" s="200"/>
      <c r="O9" s="187">
        <v>115110277</v>
      </c>
      <c r="S9" t="s">
        <v>162</v>
      </c>
      <c r="T9">
        <v>28</v>
      </c>
    </row>
    <row r="10" spans="1:20" ht="15" thickBot="1">
      <c r="A10" s="188"/>
      <c r="B10" s="202"/>
      <c r="C10" s="188"/>
      <c r="D10" s="188"/>
      <c r="E10" s="188"/>
      <c r="F10" s="118" t="s">
        <v>19</v>
      </c>
      <c r="G10" s="118" t="s">
        <v>31</v>
      </c>
      <c r="H10" s="233"/>
      <c r="I10" s="234"/>
      <c r="J10" s="188"/>
      <c r="K10" s="188"/>
      <c r="L10" s="196"/>
      <c r="M10" s="189"/>
      <c r="N10" s="190"/>
      <c r="O10" s="188"/>
      <c r="S10" t="s">
        <v>89</v>
      </c>
      <c r="T10">
        <v>29</v>
      </c>
    </row>
    <row r="11" spans="1:20" ht="15.75" customHeight="1" thickBot="1">
      <c r="A11" s="187">
        <v>16</v>
      </c>
      <c r="B11" s="201" t="s">
        <v>41</v>
      </c>
      <c r="C11" s="187" t="s">
        <v>150</v>
      </c>
      <c r="D11" s="187" t="s">
        <v>111</v>
      </c>
      <c r="E11" s="205">
        <v>41484</v>
      </c>
      <c r="F11" s="118" t="s">
        <v>22</v>
      </c>
      <c r="G11" s="118" t="s">
        <v>28</v>
      </c>
      <c r="H11" s="231">
        <v>3.7</v>
      </c>
      <c r="I11" s="232"/>
      <c r="J11" s="187">
        <f>141*2</f>
        <v>282</v>
      </c>
      <c r="K11" s="187" t="s">
        <v>47</v>
      </c>
      <c r="L11" s="195">
        <f>H11*J11</f>
        <v>1043.4000000000001</v>
      </c>
      <c r="M11" s="199"/>
      <c r="N11" s="200"/>
      <c r="O11" s="187">
        <v>113545776</v>
      </c>
      <c r="S11" t="s">
        <v>163</v>
      </c>
      <c r="T11">
        <v>47</v>
      </c>
    </row>
    <row r="12" spans="1:20" ht="15.75" customHeight="1" thickBot="1">
      <c r="A12" s="188"/>
      <c r="B12" s="202"/>
      <c r="C12" s="188"/>
      <c r="D12" s="188"/>
      <c r="E12" s="188"/>
      <c r="F12" s="118" t="s">
        <v>19</v>
      </c>
      <c r="G12" s="118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20" ht="15.75" customHeight="1" thickBot="1">
      <c r="A13" s="187">
        <v>17</v>
      </c>
      <c r="B13" s="201" t="s">
        <v>142</v>
      </c>
      <c r="C13" s="187" t="s">
        <v>143</v>
      </c>
      <c r="D13" s="187" t="s">
        <v>111</v>
      </c>
      <c r="E13" s="205">
        <v>41484</v>
      </c>
      <c r="F13" s="118" t="s">
        <v>22</v>
      </c>
      <c r="G13" s="118" t="s">
        <v>32</v>
      </c>
      <c r="H13" s="231">
        <v>3.7</v>
      </c>
      <c r="I13" s="232"/>
      <c r="J13" s="187">
        <f>75*2</f>
        <v>150</v>
      </c>
      <c r="K13" s="187" t="s">
        <v>146</v>
      </c>
      <c r="L13" s="195">
        <f>H13*J13</f>
        <v>555</v>
      </c>
      <c r="M13" s="199"/>
      <c r="N13" s="200"/>
      <c r="O13" s="187">
        <v>200773369</v>
      </c>
    </row>
    <row r="14" spans="1:20" ht="15.75" customHeight="1" thickBot="1">
      <c r="A14" s="188"/>
      <c r="B14" s="202"/>
      <c r="C14" s="188"/>
      <c r="D14" s="188"/>
      <c r="E14" s="188"/>
      <c r="F14" s="118" t="s">
        <v>19</v>
      </c>
      <c r="G14" s="118" t="s">
        <v>33</v>
      </c>
      <c r="H14" s="233"/>
      <c r="I14" s="234"/>
      <c r="J14" s="188"/>
      <c r="K14" s="188"/>
      <c r="L14" s="196"/>
      <c r="M14" s="189"/>
      <c r="N14" s="190"/>
      <c r="O14" s="188"/>
    </row>
    <row r="15" spans="1:20" ht="14.25" customHeight="1" thickBot="1">
      <c r="A15" s="187">
        <v>19</v>
      </c>
      <c r="B15" s="201" t="s">
        <v>145</v>
      </c>
      <c r="C15" s="187" t="s">
        <v>144</v>
      </c>
      <c r="D15" s="187" t="s">
        <v>111</v>
      </c>
      <c r="E15" s="205">
        <v>41484</v>
      </c>
      <c r="F15" s="118" t="s">
        <v>19</v>
      </c>
      <c r="G15" s="118" t="s">
        <v>20</v>
      </c>
      <c r="H15" s="231">
        <v>3.7</v>
      </c>
      <c r="I15" s="232"/>
      <c r="J15" s="187">
        <f>156*2</f>
        <v>312</v>
      </c>
      <c r="K15" s="187" t="s">
        <v>155</v>
      </c>
      <c r="L15" s="195">
        <f>H15*J15</f>
        <v>1154.4000000000001</v>
      </c>
      <c r="M15" s="199"/>
      <c r="N15" s="200"/>
      <c r="O15" s="187">
        <v>109909278</v>
      </c>
    </row>
    <row r="16" spans="1:20" ht="14.25" customHeight="1" thickBot="1">
      <c r="A16" s="188"/>
      <c r="B16" s="202"/>
      <c r="C16" s="188"/>
      <c r="D16" s="188"/>
      <c r="E16" s="188"/>
      <c r="F16" s="118" t="s">
        <v>22</v>
      </c>
      <c r="G16" s="118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147</v>
      </c>
      <c r="C17" s="187" t="s">
        <v>52</v>
      </c>
      <c r="D17" s="187" t="s">
        <v>111</v>
      </c>
      <c r="E17" s="205">
        <v>41484</v>
      </c>
      <c r="F17" s="118" t="s">
        <v>19</v>
      </c>
      <c r="G17" s="118" t="s">
        <v>20</v>
      </c>
      <c r="H17" s="231">
        <v>3.7</v>
      </c>
      <c r="I17" s="232"/>
      <c r="J17" s="187">
        <v>394</v>
      </c>
      <c r="K17" s="187" t="s">
        <v>152</v>
      </c>
      <c r="L17" s="195">
        <f>H17*J17</f>
        <v>1457.8000000000002</v>
      </c>
      <c r="M17" s="199"/>
      <c r="N17" s="200"/>
      <c r="O17" s="187">
        <v>115092908</v>
      </c>
    </row>
    <row r="18" spans="1:15" ht="14.25" customHeight="1" thickBot="1">
      <c r="A18" s="188"/>
      <c r="B18" s="202"/>
      <c r="C18" s="188"/>
      <c r="D18" s="188"/>
      <c r="E18" s="188"/>
      <c r="F18" s="118" t="s">
        <v>22</v>
      </c>
      <c r="G18" s="118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148</v>
      </c>
      <c r="C19" s="187" t="s">
        <v>149</v>
      </c>
      <c r="D19" s="187" t="s">
        <v>111</v>
      </c>
      <c r="E19" s="205">
        <v>41484</v>
      </c>
      <c r="F19" s="118" t="s">
        <v>19</v>
      </c>
      <c r="G19" s="118" t="s">
        <v>20</v>
      </c>
      <c r="H19" s="231">
        <v>3.7</v>
      </c>
      <c r="I19" s="232"/>
      <c r="J19" s="187">
        <f>134*2</f>
        <v>268</v>
      </c>
      <c r="K19" s="187" t="s">
        <v>153</v>
      </c>
      <c r="L19" s="195">
        <f>H19*J19</f>
        <v>991.6</v>
      </c>
      <c r="M19" s="199"/>
      <c r="N19" s="200"/>
      <c r="O19" s="187">
        <v>106957632</v>
      </c>
    </row>
    <row r="20" spans="1:15" ht="14.25" customHeight="1" thickBot="1">
      <c r="A20" s="188"/>
      <c r="B20" s="202"/>
      <c r="C20" s="188"/>
      <c r="D20" s="188"/>
      <c r="E20" s="188"/>
      <c r="F20" s="118" t="s">
        <v>22</v>
      </c>
      <c r="G20" s="118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 t="s">
        <v>151</v>
      </c>
      <c r="C21" s="187" t="s">
        <v>119</v>
      </c>
      <c r="D21" s="187" t="s">
        <v>111</v>
      </c>
      <c r="E21" s="205">
        <v>41484</v>
      </c>
      <c r="F21" s="118" t="s">
        <v>19</v>
      </c>
      <c r="G21" s="118" t="s">
        <v>20</v>
      </c>
      <c r="H21" s="231">
        <v>3.7</v>
      </c>
      <c r="I21" s="232"/>
      <c r="J21" s="187">
        <f>232*2</f>
        <v>464</v>
      </c>
      <c r="K21" s="187" t="s">
        <v>154</v>
      </c>
      <c r="L21" s="195">
        <f>H21*J21</f>
        <v>1716.8000000000002</v>
      </c>
      <c r="M21" s="199"/>
      <c r="N21" s="200"/>
      <c r="O21" s="187">
        <v>113966065</v>
      </c>
    </row>
    <row r="22" spans="1:15" ht="14.25" customHeight="1" thickBot="1">
      <c r="A22" s="188"/>
      <c r="B22" s="202"/>
      <c r="C22" s="188"/>
      <c r="D22" s="188"/>
      <c r="E22" s="188"/>
      <c r="F22" s="118" t="s">
        <v>22</v>
      </c>
      <c r="G22" s="118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 t="s">
        <v>58</v>
      </c>
      <c r="C23" s="187" t="s">
        <v>157</v>
      </c>
      <c r="D23" s="187" t="s">
        <v>111</v>
      </c>
      <c r="E23" s="205">
        <v>41484</v>
      </c>
      <c r="F23" s="118" t="s">
        <v>22</v>
      </c>
      <c r="G23" s="118" t="s">
        <v>28</v>
      </c>
      <c r="H23" s="231" t="s">
        <v>118</v>
      </c>
      <c r="I23" s="232"/>
      <c r="J23" s="187">
        <v>0</v>
      </c>
      <c r="K23" s="187"/>
      <c r="L23" s="195">
        <v>230</v>
      </c>
      <c r="M23" s="199"/>
      <c r="N23" s="200"/>
      <c r="O23" s="187">
        <v>200695289</v>
      </c>
    </row>
    <row r="24" spans="1:15" ht="14.25" customHeight="1" thickBot="1">
      <c r="A24" s="188"/>
      <c r="B24" s="202"/>
      <c r="C24" s="188"/>
      <c r="D24" s="188"/>
      <c r="E24" s="188"/>
      <c r="F24" s="118" t="s">
        <v>19</v>
      </c>
      <c r="G24" s="118" t="s">
        <v>113</v>
      </c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 t="s">
        <v>71</v>
      </c>
      <c r="C25" s="187" t="s">
        <v>157</v>
      </c>
      <c r="D25" s="187" t="s">
        <v>111</v>
      </c>
      <c r="E25" s="205">
        <v>41484</v>
      </c>
      <c r="F25" s="118" t="s">
        <v>19</v>
      </c>
      <c r="G25" s="118" t="s">
        <v>28</v>
      </c>
      <c r="H25" s="231" t="s">
        <v>118</v>
      </c>
      <c r="I25" s="232"/>
      <c r="J25" s="187">
        <v>0</v>
      </c>
      <c r="K25" s="187"/>
      <c r="L25" s="195">
        <v>306</v>
      </c>
      <c r="M25" s="199"/>
      <c r="N25" s="200"/>
      <c r="O25" s="187">
        <v>115079332</v>
      </c>
    </row>
    <row r="26" spans="1:15" ht="14.25" customHeight="1" thickBot="1">
      <c r="A26" s="188"/>
      <c r="B26" s="202"/>
      <c r="C26" s="188"/>
      <c r="D26" s="188"/>
      <c r="E26" s="188"/>
      <c r="F26" s="118" t="s">
        <v>22</v>
      </c>
      <c r="G26" s="118" t="s">
        <v>64</v>
      </c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 t="s">
        <v>43</v>
      </c>
      <c r="C27" s="187" t="s">
        <v>53</v>
      </c>
      <c r="D27" s="187" t="s">
        <v>111</v>
      </c>
      <c r="E27" s="205">
        <v>41484</v>
      </c>
      <c r="F27" s="118" t="s">
        <v>19</v>
      </c>
      <c r="G27" s="118" t="s">
        <v>28</v>
      </c>
      <c r="H27" s="231">
        <v>3.7</v>
      </c>
      <c r="I27" s="232"/>
      <c r="J27" s="187">
        <f>108*2</f>
        <v>216</v>
      </c>
      <c r="K27" s="187" t="s">
        <v>78</v>
      </c>
      <c r="L27" s="195">
        <f>H27*J27</f>
        <v>799.2</v>
      </c>
      <c r="M27" s="199"/>
      <c r="N27" s="200"/>
      <c r="O27" s="187">
        <v>115039211</v>
      </c>
    </row>
    <row r="28" spans="1:15" ht="14.25" customHeight="1" thickBot="1">
      <c r="A28" s="188"/>
      <c r="B28" s="202"/>
      <c r="C28" s="188"/>
      <c r="D28" s="188"/>
      <c r="E28" s="188"/>
      <c r="F28" s="118" t="s">
        <v>22</v>
      </c>
      <c r="G28" s="118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9053.4000000000015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L21" sqref="L21:L22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108</v>
      </c>
      <c r="B3" s="235"/>
      <c r="C3" s="235"/>
      <c r="D3" s="21"/>
      <c r="F3" s="227" t="s">
        <v>158</v>
      </c>
      <c r="G3" s="227"/>
      <c r="H3" s="227"/>
      <c r="I3" s="1"/>
      <c r="J3" s="227" t="s">
        <v>159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21"/>
      <c r="K4" s="207" t="s">
        <v>8</v>
      </c>
      <c r="L4" s="32"/>
      <c r="M4" s="212" t="s">
        <v>10</v>
      </c>
      <c r="N4" s="213"/>
      <c r="O4" s="120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22"/>
      <c r="K5" s="208"/>
      <c r="L5" s="33"/>
      <c r="M5" s="214" t="s">
        <v>11</v>
      </c>
      <c r="N5" s="215"/>
      <c r="O5" s="119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22"/>
      <c r="K6" s="208"/>
      <c r="L6" s="33"/>
      <c r="M6" s="214" t="s">
        <v>12</v>
      </c>
      <c r="N6" s="215"/>
      <c r="O6" s="119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23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22">
        <v>1</v>
      </c>
      <c r="B8" s="17">
        <v>2</v>
      </c>
      <c r="C8" s="119"/>
      <c r="D8" s="119"/>
      <c r="E8" s="119">
        <v>3</v>
      </c>
      <c r="F8" s="210">
        <v>4</v>
      </c>
      <c r="G8" s="221"/>
      <c r="H8" s="124">
        <v>8</v>
      </c>
      <c r="I8" s="31"/>
      <c r="J8" s="119">
        <v>10</v>
      </c>
      <c r="K8" s="119">
        <v>11</v>
      </c>
      <c r="L8" s="12">
        <v>12</v>
      </c>
      <c r="M8" s="210">
        <v>13</v>
      </c>
      <c r="N8" s="211"/>
      <c r="O8" s="119">
        <v>14</v>
      </c>
    </row>
    <row r="9" spans="1:15" ht="15.75" customHeight="1" thickBot="1">
      <c r="A9" s="187">
        <v>15</v>
      </c>
      <c r="B9" s="201" t="s">
        <v>50</v>
      </c>
      <c r="C9" s="187" t="s">
        <v>57</v>
      </c>
      <c r="D9" s="187" t="s">
        <v>111</v>
      </c>
      <c r="E9" s="205">
        <v>41484</v>
      </c>
      <c r="F9" s="118" t="s">
        <v>22</v>
      </c>
      <c r="G9" s="118" t="s">
        <v>28</v>
      </c>
      <c r="H9" s="231">
        <v>3.7</v>
      </c>
      <c r="I9" s="232"/>
      <c r="J9" s="187">
        <v>120</v>
      </c>
      <c r="K9" s="187" t="s">
        <v>87</v>
      </c>
      <c r="L9" s="195">
        <f>H9*J9</f>
        <v>444</v>
      </c>
      <c r="M9" s="199"/>
      <c r="N9" s="200"/>
      <c r="O9" s="187">
        <v>111824248</v>
      </c>
    </row>
    <row r="10" spans="1:15" ht="15" thickBot="1">
      <c r="A10" s="188"/>
      <c r="B10" s="202"/>
      <c r="C10" s="188"/>
      <c r="D10" s="188"/>
      <c r="E10" s="188"/>
      <c r="F10" s="118" t="s">
        <v>19</v>
      </c>
      <c r="G10" s="118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49</v>
      </c>
      <c r="C11" s="187" t="s">
        <v>56</v>
      </c>
      <c r="D11" s="187" t="s">
        <v>55</v>
      </c>
      <c r="E11" s="205">
        <v>41484</v>
      </c>
      <c r="F11" s="118" t="s">
        <v>19</v>
      </c>
      <c r="G11" s="118" t="s">
        <v>28</v>
      </c>
      <c r="H11" s="231">
        <v>3.7</v>
      </c>
      <c r="I11" s="232"/>
      <c r="J11" s="187">
        <v>80</v>
      </c>
      <c r="K11" s="197" t="s">
        <v>83</v>
      </c>
      <c r="L11" s="195">
        <f>H11*J11</f>
        <v>296</v>
      </c>
      <c r="M11" s="199"/>
      <c r="N11" s="200"/>
      <c r="O11" s="187">
        <v>114641263</v>
      </c>
    </row>
    <row r="12" spans="1:15" ht="15.75" customHeight="1" thickBot="1">
      <c r="A12" s="188"/>
      <c r="B12" s="202"/>
      <c r="C12" s="188"/>
      <c r="D12" s="188"/>
      <c r="E12" s="188"/>
      <c r="F12" s="118" t="s">
        <v>22</v>
      </c>
      <c r="G12" s="118" t="s">
        <v>113</v>
      </c>
      <c r="H12" s="233"/>
      <c r="I12" s="234"/>
      <c r="J12" s="188"/>
      <c r="K12" s="19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45</v>
      </c>
      <c r="C13" s="187" t="s">
        <v>54</v>
      </c>
      <c r="D13" s="187" t="s">
        <v>111</v>
      </c>
      <c r="E13" s="205">
        <v>41484</v>
      </c>
      <c r="F13" s="118" t="s">
        <v>19</v>
      </c>
      <c r="G13" s="118" t="s">
        <v>28</v>
      </c>
      <c r="H13" s="231">
        <v>3.7</v>
      </c>
      <c r="I13" s="232"/>
      <c r="J13" s="187">
        <f>2*260</f>
        <v>520</v>
      </c>
      <c r="K13" s="187" t="s">
        <v>76</v>
      </c>
      <c r="L13" s="195">
        <f>H13*J13</f>
        <v>1924</v>
      </c>
      <c r="M13" s="199"/>
      <c r="N13" s="200"/>
      <c r="O13" s="187">
        <v>108527760</v>
      </c>
    </row>
    <row r="14" spans="1:15" ht="15.75" customHeight="1" thickBot="1">
      <c r="A14" s="188"/>
      <c r="B14" s="202"/>
      <c r="C14" s="188"/>
      <c r="D14" s="188"/>
      <c r="E14" s="188"/>
      <c r="F14" s="118" t="s">
        <v>22</v>
      </c>
      <c r="G14" s="118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44</v>
      </c>
      <c r="C15" s="187" t="s">
        <v>60</v>
      </c>
      <c r="D15" s="187" t="s">
        <v>111</v>
      </c>
      <c r="E15" s="205">
        <v>41484</v>
      </c>
      <c r="F15" s="118" t="s">
        <v>19</v>
      </c>
      <c r="G15" s="118" t="s">
        <v>28</v>
      </c>
      <c r="H15" s="231">
        <v>3.7</v>
      </c>
      <c r="I15" s="232"/>
      <c r="J15" s="187">
        <f>80*2</f>
        <v>160</v>
      </c>
      <c r="K15" s="187" t="s">
        <v>80</v>
      </c>
      <c r="L15" s="195">
        <f>H15*J15</f>
        <v>592</v>
      </c>
      <c r="M15" s="199"/>
      <c r="N15" s="200"/>
      <c r="O15" s="187">
        <v>113002580</v>
      </c>
    </row>
    <row r="16" spans="1:15" ht="14.25" customHeight="1" thickBot="1">
      <c r="A16" s="188"/>
      <c r="B16" s="202"/>
      <c r="C16" s="188"/>
      <c r="D16" s="188"/>
      <c r="E16" s="188"/>
      <c r="F16" s="118" t="s">
        <v>22</v>
      </c>
      <c r="G16" s="118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66</v>
      </c>
      <c r="C17" s="187" t="s">
        <v>74</v>
      </c>
      <c r="D17" s="187" t="s">
        <v>111</v>
      </c>
      <c r="E17" s="205">
        <v>41484</v>
      </c>
      <c r="F17" s="118" t="s">
        <v>22</v>
      </c>
      <c r="G17" s="118" t="s">
        <v>28</v>
      </c>
      <c r="H17" s="231">
        <v>3.7</v>
      </c>
      <c r="I17" s="232"/>
      <c r="J17" s="187">
        <f>58*2</f>
        <v>116</v>
      </c>
      <c r="K17" s="187" t="s">
        <v>84</v>
      </c>
      <c r="L17" s="195">
        <f>H17*J17</f>
        <v>429.20000000000005</v>
      </c>
      <c r="M17" s="199"/>
      <c r="N17" s="200"/>
      <c r="O17" s="187">
        <v>200721999</v>
      </c>
    </row>
    <row r="18" spans="1:15" ht="14.25" customHeight="1" thickBot="1">
      <c r="A18" s="188"/>
      <c r="B18" s="202"/>
      <c r="C18" s="188"/>
      <c r="D18" s="188"/>
      <c r="E18" s="188"/>
      <c r="F18" s="118" t="s">
        <v>19</v>
      </c>
      <c r="G18" s="118" t="s">
        <v>31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101</v>
      </c>
      <c r="C19" s="187" t="s">
        <v>102</v>
      </c>
      <c r="D19" s="187" t="s">
        <v>111</v>
      </c>
      <c r="E19" s="205">
        <v>41484</v>
      </c>
      <c r="F19" s="125" t="s">
        <v>22</v>
      </c>
      <c r="G19" s="125" t="s">
        <v>35</v>
      </c>
      <c r="H19" s="231" t="s">
        <v>118</v>
      </c>
      <c r="I19" s="232"/>
      <c r="J19" s="187"/>
      <c r="K19" s="187"/>
      <c r="L19" s="195">
        <v>900</v>
      </c>
      <c r="M19" s="199"/>
      <c r="N19" s="200"/>
      <c r="O19" s="187">
        <v>201790997</v>
      </c>
    </row>
    <row r="20" spans="1:15" ht="14.25" customHeight="1" thickBot="1">
      <c r="A20" s="188"/>
      <c r="B20" s="202"/>
      <c r="C20" s="188"/>
      <c r="D20" s="188"/>
      <c r="E20" s="188"/>
      <c r="F20" s="125" t="s">
        <v>19</v>
      </c>
      <c r="G20" s="125" t="s">
        <v>36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18"/>
      <c r="G21" s="118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18"/>
      <c r="G22" s="118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18"/>
      <c r="G23" s="118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18"/>
      <c r="G24" s="118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18"/>
      <c r="G25" s="118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18"/>
      <c r="G26" s="118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18"/>
      <c r="G27" s="118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18"/>
      <c r="G28" s="118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4585.2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1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O19:O20"/>
    <mergeCell ref="A19:A20"/>
    <mergeCell ref="B19:B20"/>
    <mergeCell ref="C19:C20"/>
    <mergeCell ref="D19:D20"/>
    <mergeCell ref="E19:E20"/>
    <mergeCell ref="H19:I20"/>
    <mergeCell ref="M19:N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37"/>
  <sheetViews>
    <sheetView topLeftCell="A16" zoomScaleNormal="100" workbookViewId="0">
      <selection activeCell="A35" sqref="A35:L35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108</v>
      </c>
      <c r="B3" s="235"/>
      <c r="C3" s="235"/>
      <c r="D3" s="21"/>
      <c r="F3" s="227" t="s">
        <v>158</v>
      </c>
      <c r="G3" s="227"/>
      <c r="H3" s="227"/>
      <c r="I3" s="1"/>
      <c r="J3" s="227" t="s">
        <v>159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27"/>
      <c r="K4" s="207" t="s">
        <v>8</v>
      </c>
      <c r="L4" s="32"/>
      <c r="M4" s="212" t="s">
        <v>10</v>
      </c>
      <c r="N4" s="213"/>
      <c r="O4" s="131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4.5</v>
      </c>
      <c r="I5" s="215"/>
      <c r="J5" s="128"/>
      <c r="K5" s="208"/>
      <c r="L5" s="33"/>
      <c r="M5" s="214" t="s">
        <v>11</v>
      </c>
      <c r="N5" s="215"/>
      <c r="O5" s="132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28"/>
      <c r="K6" s="208"/>
      <c r="L6" s="33"/>
      <c r="M6" s="214" t="s">
        <v>12</v>
      </c>
      <c r="N6" s="215"/>
      <c r="O6" s="132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29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28">
        <v>1</v>
      </c>
      <c r="B8" s="17">
        <v>2</v>
      </c>
      <c r="C8" s="132"/>
      <c r="D8" s="132"/>
      <c r="E8" s="132">
        <v>3</v>
      </c>
      <c r="F8" s="210">
        <v>4</v>
      </c>
      <c r="G8" s="221"/>
      <c r="H8" s="130">
        <v>8</v>
      </c>
      <c r="I8" s="31"/>
      <c r="J8" s="132">
        <v>10</v>
      </c>
      <c r="K8" s="132">
        <v>11</v>
      </c>
      <c r="L8" s="12">
        <v>12</v>
      </c>
      <c r="M8" s="210">
        <v>13</v>
      </c>
      <c r="N8" s="211"/>
      <c r="O8" s="132">
        <v>14</v>
      </c>
    </row>
    <row r="9" spans="1:15" ht="15.75" customHeight="1" thickBot="1">
      <c r="A9" s="187">
        <v>15</v>
      </c>
      <c r="B9" s="201" t="s">
        <v>148</v>
      </c>
      <c r="C9" s="187" t="s">
        <v>111</v>
      </c>
      <c r="D9" s="187" t="s">
        <v>57</v>
      </c>
      <c r="E9" s="205">
        <v>41485</v>
      </c>
      <c r="F9" s="126" t="s">
        <v>19</v>
      </c>
      <c r="G9" s="126" t="s">
        <v>20</v>
      </c>
      <c r="H9" s="231">
        <v>4.5</v>
      </c>
      <c r="I9" s="232"/>
      <c r="J9" s="187">
        <v>140</v>
      </c>
      <c r="K9" s="187" t="s">
        <v>153</v>
      </c>
      <c r="L9" s="195">
        <f>H9*J9</f>
        <v>630</v>
      </c>
      <c r="M9" s="199"/>
      <c r="N9" s="200"/>
      <c r="O9" s="187">
        <v>106957632</v>
      </c>
    </row>
    <row r="10" spans="1:15" ht="15" thickBot="1">
      <c r="A10" s="188"/>
      <c r="B10" s="202"/>
      <c r="C10" s="188"/>
      <c r="D10" s="188"/>
      <c r="E10" s="188"/>
      <c r="F10" s="126" t="s">
        <v>22</v>
      </c>
      <c r="G10" s="126" t="s">
        <v>21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151</v>
      </c>
      <c r="C11" s="187" t="s">
        <v>111</v>
      </c>
      <c r="D11" s="187" t="s">
        <v>57</v>
      </c>
      <c r="E11" s="205">
        <v>41485</v>
      </c>
      <c r="F11" s="126" t="s">
        <v>19</v>
      </c>
      <c r="G11" s="126" t="s">
        <v>20</v>
      </c>
      <c r="H11" s="231">
        <v>4.5</v>
      </c>
      <c r="I11" s="232"/>
      <c r="J11" s="187">
        <v>140</v>
      </c>
      <c r="K11" s="187" t="s">
        <v>154</v>
      </c>
      <c r="L11" s="195">
        <f>H11*J11</f>
        <v>630</v>
      </c>
      <c r="M11" s="199"/>
      <c r="N11" s="200"/>
      <c r="O11" s="187">
        <v>113966065</v>
      </c>
    </row>
    <row r="12" spans="1:15" ht="15.75" customHeight="1" thickBot="1">
      <c r="A12" s="188"/>
      <c r="B12" s="202"/>
      <c r="C12" s="188"/>
      <c r="D12" s="188"/>
      <c r="E12" s="188"/>
      <c r="F12" s="126" t="s">
        <v>22</v>
      </c>
      <c r="G12" s="126" t="s">
        <v>21</v>
      </c>
      <c r="H12" s="233"/>
      <c r="I12" s="234"/>
      <c r="J12" s="188"/>
      <c r="K12" s="18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43</v>
      </c>
      <c r="C13" s="187" t="s">
        <v>111</v>
      </c>
      <c r="D13" s="187" t="s">
        <v>57</v>
      </c>
      <c r="E13" s="205">
        <v>41485</v>
      </c>
      <c r="F13" s="126" t="s">
        <v>19</v>
      </c>
      <c r="G13" s="126" t="s">
        <v>28</v>
      </c>
      <c r="H13" s="231">
        <v>4.5</v>
      </c>
      <c r="I13" s="232"/>
      <c r="J13" s="187">
        <v>140</v>
      </c>
      <c r="K13" s="187" t="s">
        <v>78</v>
      </c>
      <c r="L13" s="195">
        <f>H13*J13</f>
        <v>630</v>
      </c>
      <c r="M13" s="199"/>
      <c r="N13" s="200"/>
      <c r="O13" s="187">
        <v>115039211</v>
      </c>
    </row>
    <row r="14" spans="1:15" ht="15.75" customHeight="1" thickBot="1">
      <c r="A14" s="188"/>
      <c r="B14" s="202"/>
      <c r="C14" s="188"/>
      <c r="D14" s="188"/>
      <c r="E14" s="188"/>
      <c r="F14" s="126" t="s">
        <v>22</v>
      </c>
      <c r="G14" s="126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160</v>
      </c>
      <c r="C15" s="187" t="s">
        <v>111</v>
      </c>
      <c r="D15" s="187" t="s">
        <v>57</v>
      </c>
      <c r="E15" s="205">
        <v>41485</v>
      </c>
      <c r="F15" s="126" t="s">
        <v>19</v>
      </c>
      <c r="G15" s="126" t="s">
        <v>20</v>
      </c>
      <c r="H15" s="231">
        <v>4.5</v>
      </c>
      <c r="I15" s="232"/>
      <c r="J15" s="187">
        <v>140</v>
      </c>
      <c r="K15" s="187" t="s">
        <v>161</v>
      </c>
      <c r="L15" s="195">
        <f>H15*J15</f>
        <v>630</v>
      </c>
      <c r="M15" s="199"/>
      <c r="N15" s="200"/>
      <c r="O15" s="187">
        <v>106510183</v>
      </c>
    </row>
    <row r="16" spans="1:15" ht="14.25" customHeight="1" thickBot="1">
      <c r="A16" s="188"/>
      <c r="B16" s="202"/>
      <c r="C16" s="188"/>
      <c r="D16" s="188"/>
      <c r="E16" s="188"/>
      <c r="F16" s="126" t="s">
        <v>22</v>
      </c>
      <c r="G16" s="126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/>
      <c r="C17" s="187"/>
      <c r="D17" s="187"/>
      <c r="E17" s="205"/>
      <c r="F17" s="126"/>
      <c r="G17" s="126"/>
      <c r="H17" s="231"/>
      <c r="I17" s="232"/>
      <c r="J17" s="187"/>
      <c r="K17" s="187"/>
      <c r="L17" s="195"/>
      <c r="M17" s="199"/>
      <c r="N17" s="200"/>
      <c r="O17" s="187"/>
    </row>
    <row r="18" spans="1:15" ht="14.25" customHeight="1" thickBot="1">
      <c r="A18" s="188"/>
      <c r="B18" s="202"/>
      <c r="C18" s="188"/>
      <c r="D18" s="188"/>
      <c r="E18" s="188"/>
      <c r="F18" s="126"/>
      <c r="G18" s="126"/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/>
      <c r="C19" s="187"/>
      <c r="D19" s="187"/>
      <c r="E19" s="205"/>
      <c r="F19" s="126"/>
      <c r="G19" s="126"/>
      <c r="H19" s="231"/>
      <c r="I19" s="232"/>
      <c r="J19" s="187"/>
      <c r="K19" s="187"/>
      <c r="L19" s="195"/>
      <c r="M19" s="199"/>
      <c r="N19" s="200"/>
      <c r="O19" s="187"/>
    </row>
    <row r="20" spans="1:15" ht="14.25" customHeight="1" thickBot="1">
      <c r="A20" s="188"/>
      <c r="B20" s="202"/>
      <c r="C20" s="188"/>
      <c r="D20" s="188"/>
      <c r="E20" s="188"/>
      <c r="F20" s="126"/>
      <c r="G20" s="126"/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26"/>
      <c r="G21" s="126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26"/>
      <c r="G22" s="126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26"/>
      <c r="G23" s="126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26"/>
      <c r="G24" s="126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26"/>
      <c r="G25" s="126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26"/>
      <c r="G26" s="126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26"/>
      <c r="G27" s="126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26"/>
      <c r="G28" s="126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2520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28" t="s">
        <v>23</v>
      </c>
      <c r="B35" s="228"/>
      <c r="C35" s="228"/>
      <c r="D35" s="229" t="s">
        <v>24</v>
      </c>
      <c r="E35" s="229"/>
      <c r="F35" s="229"/>
      <c r="G35" s="229"/>
      <c r="H35" s="230" t="s">
        <v>25</v>
      </c>
      <c r="I35" s="230"/>
      <c r="J35" s="230"/>
      <c r="K35" s="230"/>
      <c r="L35" s="230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1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H21:I22"/>
    <mergeCell ref="J21:J22"/>
    <mergeCell ref="K21:K22"/>
    <mergeCell ref="L21:L22"/>
    <mergeCell ref="M21:N21"/>
    <mergeCell ref="O21:O22"/>
    <mergeCell ref="M22:N22"/>
    <mergeCell ref="J19:J20"/>
    <mergeCell ref="K19:K20"/>
    <mergeCell ref="L19:L20"/>
    <mergeCell ref="M19:N20"/>
    <mergeCell ref="O19:O20"/>
    <mergeCell ref="H19:I20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J23" sqref="J23:J24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3.44140625" bestFit="1" customWidth="1"/>
    <col min="11" max="11" width="7.6640625" bestFit="1" customWidth="1"/>
    <col min="12" max="12" width="7.109375" customWidth="1"/>
  </cols>
  <sheetData>
    <row r="1" spans="1:20">
      <c r="A1" s="11"/>
      <c r="B1" s="15"/>
      <c r="F1" s="11"/>
      <c r="L1" s="13"/>
    </row>
    <row r="2" spans="1:20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20" ht="15" thickBot="1">
      <c r="A3" s="235" t="s">
        <v>164</v>
      </c>
      <c r="B3" s="235"/>
      <c r="C3" s="235"/>
      <c r="D3" s="21"/>
      <c r="F3" s="227" t="s">
        <v>165</v>
      </c>
      <c r="G3" s="227"/>
      <c r="H3" s="227"/>
      <c r="I3" s="1"/>
      <c r="J3" s="227" t="s">
        <v>166</v>
      </c>
      <c r="K3" s="227"/>
      <c r="L3" s="227"/>
    </row>
    <row r="4" spans="1:20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34"/>
      <c r="K4" s="207" t="s">
        <v>8</v>
      </c>
      <c r="L4" s="32"/>
      <c r="M4" s="212" t="s">
        <v>10</v>
      </c>
      <c r="N4" s="213"/>
      <c r="O4" s="138" t="s">
        <v>14</v>
      </c>
    </row>
    <row r="5" spans="1:20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35"/>
      <c r="K5" s="208"/>
      <c r="L5" s="33"/>
      <c r="M5" s="214" t="s">
        <v>11</v>
      </c>
      <c r="N5" s="215"/>
      <c r="O5" s="139" t="s">
        <v>15</v>
      </c>
    </row>
    <row r="6" spans="1:20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35"/>
      <c r="K6" s="208"/>
      <c r="L6" s="33"/>
      <c r="M6" s="214" t="s">
        <v>12</v>
      </c>
      <c r="N6" s="215"/>
      <c r="O6" s="139" t="s">
        <v>16</v>
      </c>
    </row>
    <row r="7" spans="1:20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36" t="s">
        <v>37</v>
      </c>
      <c r="K7" s="209"/>
      <c r="L7" s="34"/>
      <c r="M7" s="225" t="s">
        <v>13</v>
      </c>
      <c r="N7" s="226"/>
      <c r="O7" s="4"/>
    </row>
    <row r="8" spans="1:20" ht="15" thickBot="1">
      <c r="A8" s="135">
        <v>1</v>
      </c>
      <c r="B8" s="17">
        <v>2</v>
      </c>
      <c r="C8" s="139"/>
      <c r="D8" s="139"/>
      <c r="E8" s="139">
        <v>3</v>
      </c>
      <c r="F8" s="210">
        <v>4</v>
      </c>
      <c r="G8" s="221"/>
      <c r="H8" s="137">
        <v>8</v>
      </c>
      <c r="I8" s="31"/>
      <c r="J8" s="139">
        <v>10</v>
      </c>
      <c r="K8" s="139">
        <v>11</v>
      </c>
      <c r="L8" s="12">
        <v>12</v>
      </c>
      <c r="M8" s="210">
        <v>13</v>
      </c>
      <c r="N8" s="211"/>
      <c r="O8" s="139">
        <v>14</v>
      </c>
    </row>
    <row r="9" spans="1:20" ht="15" thickBot="1">
      <c r="A9" s="187">
        <v>15</v>
      </c>
      <c r="B9" s="201" t="s">
        <v>141</v>
      </c>
      <c r="C9" s="187" t="s">
        <v>53</v>
      </c>
      <c r="D9" s="187" t="s">
        <v>167</v>
      </c>
      <c r="E9" s="205">
        <v>41491</v>
      </c>
      <c r="F9" s="133" t="s">
        <v>22</v>
      </c>
      <c r="G9" s="133" t="s">
        <v>28</v>
      </c>
      <c r="H9" s="231">
        <v>3.7</v>
      </c>
      <c r="I9" s="232"/>
      <c r="J9" s="187">
        <f>174*2</f>
        <v>348</v>
      </c>
      <c r="K9" s="187" t="s">
        <v>156</v>
      </c>
      <c r="L9" s="195">
        <f>H9*J9</f>
        <v>1287.6000000000001</v>
      </c>
      <c r="M9" s="199"/>
      <c r="N9" s="200"/>
      <c r="O9" s="187">
        <v>115110277</v>
      </c>
      <c r="S9" t="s">
        <v>162</v>
      </c>
      <c r="T9">
        <v>28</v>
      </c>
    </row>
    <row r="10" spans="1:20" ht="15" thickBot="1">
      <c r="A10" s="188"/>
      <c r="B10" s="202"/>
      <c r="C10" s="188"/>
      <c r="D10" s="188"/>
      <c r="E10" s="188"/>
      <c r="F10" s="133" t="s">
        <v>19</v>
      </c>
      <c r="G10" s="133" t="s">
        <v>31</v>
      </c>
      <c r="H10" s="233"/>
      <c r="I10" s="234"/>
      <c r="J10" s="188"/>
      <c r="K10" s="188"/>
      <c r="L10" s="196"/>
      <c r="M10" s="189"/>
      <c r="N10" s="190"/>
      <c r="O10" s="188"/>
      <c r="S10" t="s">
        <v>89</v>
      </c>
      <c r="T10">
        <v>29</v>
      </c>
    </row>
    <row r="11" spans="1:20" ht="15" thickBot="1">
      <c r="A11" s="187">
        <v>16</v>
      </c>
      <c r="B11" s="201" t="s">
        <v>41</v>
      </c>
      <c r="C11" s="187" t="s">
        <v>150</v>
      </c>
      <c r="D11" s="187" t="s">
        <v>167</v>
      </c>
      <c r="E11" s="205">
        <v>41491</v>
      </c>
      <c r="F11" s="133" t="s">
        <v>22</v>
      </c>
      <c r="G11" s="133" t="s">
        <v>28</v>
      </c>
      <c r="H11" s="231">
        <v>3.7</v>
      </c>
      <c r="I11" s="232"/>
      <c r="J11" s="187">
        <f>166*2</f>
        <v>332</v>
      </c>
      <c r="K11" s="187" t="s">
        <v>47</v>
      </c>
      <c r="L11" s="195">
        <f>H11*J11</f>
        <v>1228.4000000000001</v>
      </c>
      <c r="M11" s="199"/>
      <c r="N11" s="200"/>
      <c r="O11" s="187">
        <v>113545776</v>
      </c>
      <c r="S11" t="s">
        <v>163</v>
      </c>
      <c r="T11">
        <v>47</v>
      </c>
    </row>
    <row r="12" spans="1:20" ht="15" thickBot="1">
      <c r="A12" s="188"/>
      <c r="B12" s="202"/>
      <c r="C12" s="188"/>
      <c r="D12" s="188"/>
      <c r="E12" s="188"/>
      <c r="F12" s="133" t="s">
        <v>19</v>
      </c>
      <c r="G12" s="133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20" ht="15" thickBot="1">
      <c r="A13" s="187">
        <v>17</v>
      </c>
      <c r="B13" s="201" t="s">
        <v>142</v>
      </c>
      <c r="C13" s="187" t="s">
        <v>169</v>
      </c>
      <c r="D13" s="187" t="s">
        <v>170</v>
      </c>
      <c r="E13" s="205">
        <v>41491</v>
      </c>
      <c r="F13" s="133" t="s">
        <v>22</v>
      </c>
      <c r="G13" s="133" t="s">
        <v>32</v>
      </c>
      <c r="H13" s="231">
        <v>3.7</v>
      </c>
      <c r="I13" s="232"/>
      <c r="J13" s="187">
        <v>50</v>
      </c>
      <c r="K13" s="187" t="s">
        <v>146</v>
      </c>
      <c r="L13" s="195">
        <f>H13*J13</f>
        <v>185</v>
      </c>
      <c r="M13" s="199"/>
      <c r="N13" s="200"/>
      <c r="O13" s="187">
        <v>200773369</v>
      </c>
    </row>
    <row r="14" spans="1:20" ht="15" thickBot="1">
      <c r="A14" s="188"/>
      <c r="B14" s="202"/>
      <c r="C14" s="188"/>
      <c r="D14" s="188"/>
      <c r="E14" s="188"/>
      <c r="F14" s="133" t="s">
        <v>19</v>
      </c>
      <c r="G14" s="133" t="s">
        <v>33</v>
      </c>
      <c r="H14" s="233"/>
      <c r="I14" s="234"/>
      <c r="J14" s="188"/>
      <c r="K14" s="188"/>
      <c r="L14" s="196"/>
      <c r="M14" s="189"/>
      <c r="N14" s="190"/>
      <c r="O14" s="188"/>
    </row>
    <row r="15" spans="1:20" ht="15" thickBot="1">
      <c r="A15" s="187">
        <v>19</v>
      </c>
      <c r="B15" s="201" t="s">
        <v>145</v>
      </c>
      <c r="C15" s="187" t="s">
        <v>144</v>
      </c>
      <c r="D15" s="187" t="s">
        <v>167</v>
      </c>
      <c r="E15" s="205">
        <v>41491</v>
      </c>
      <c r="F15" s="133" t="s">
        <v>19</v>
      </c>
      <c r="G15" s="133" t="s">
        <v>20</v>
      </c>
      <c r="H15" s="231">
        <v>3.7</v>
      </c>
      <c r="I15" s="232"/>
      <c r="J15" s="187">
        <f>209*2</f>
        <v>418</v>
      </c>
      <c r="K15" s="187" t="s">
        <v>155</v>
      </c>
      <c r="L15" s="195">
        <f>H15*J15</f>
        <v>1546.6000000000001</v>
      </c>
      <c r="M15" s="199"/>
      <c r="N15" s="200"/>
      <c r="O15" s="187">
        <v>109909278</v>
      </c>
    </row>
    <row r="16" spans="1:20" ht="15" thickBot="1">
      <c r="A16" s="188"/>
      <c r="B16" s="202"/>
      <c r="C16" s="188"/>
      <c r="D16" s="188"/>
      <c r="E16" s="188"/>
      <c r="F16" s="133" t="s">
        <v>22</v>
      </c>
      <c r="G16" s="133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5" thickBot="1">
      <c r="A17" s="187">
        <v>20</v>
      </c>
      <c r="B17" s="201" t="s">
        <v>147</v>
      </c>
      <c r="C17" s="187" t="s">
        <v>52</v>
      </c>
      <c r="D17" s="187" t="s">
        <v>167</v>
      </c>
      <c r="E17" s="205">
        <v>41491</v>
      </c>
      <c r="F17" s="133" t="s">
        <v>19</v>
      </c>
      <c r="G17" s="133" t="s">
        <v>20</v>
      </c>
      <c r="H17" s="231">
        <v>3.7</v>
      </c>
      <c r="I17" s="232"/>
      <c r="J17" s="187">
        <f>220*2</f>
        <v>440</v>
      </c>
      <c r="K17" s="187" t="s">
        <v>152</v>
      </c>
      <c r="L17" s="195">
        <f>H17*J17</f>
        <v>1628</v>
      </c>
      <c r="M17" s="199"/>
      <c r="N17" s="200"/>
      <c r="O17" s="187">
        <v>115092908</v>
      </c>
    </row>
    <row r="18" spans="1:15" ht="15" thickBot="1">
      <c r="A18" s="188"/>
      <c r="B18" s="202"/>
      <c r="C18" s="188"/>
      <c r="D18" s="188"/>
      <c r="E18" s="188"/>
      <c r="F18" s="133" t="s">
        <v>22</v>
      </c>
      <c r="G18" s="133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5" thickBot="1">
      <c r="A19" s="187">
        <v>21</v>
      </c>
      <c r="B19" s="201" t="s">
        <v>148</v>
      </c>
      <c r="C19" s="187" t="s">
        <v>149</v>
      </c>
      <c r="D19" s="187" t="s">
        <v>167</v>
      </c>
      <c r="E19" s="205">
        <v>41491</v>
      </c>
      <c r="F19" s="133" t="s">
        <v>19</v>
      </c>
      <c r="G19" s="133" t="s">
        <v>20</v>
      </c>
      <c r="H19" s="231">
        <v>3.7</v>
      </c>
      <c r="I19" s="232"/>
      <c r="J19" s="187">
        <f>143*2</f>
        <v>286</v>
      </c>
      <c r="K19" s="187" t="s">
        <v>153</v>
      </c>
      <c r="L19" s="195">
        <f>H19*J19</f>
        <v>1058.2</v>
      </c>
      <c r="M19" s="199"/>
      <c r="N19" s="200"/>
      <c r="O19" s="187">
        <v>106957632</v>
      </c>
    </row>
    <row r="20" spans="1:15" ht="15" thickBot="1">
      <c r="A20" s="188"/>
      <c r="B20" s="202"/>
      <c r="C20" s="188"/>
      <c r="D20" s="188"/>
      <c r="E20" s="188"/>
      <c r="F20" s="133" t="s">
        <v>22</v>
      </c>
      <c r="G20" s="133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5" ht="15" thickBot="1">
      <c r="A21" s="187">
        <v>22</v>
      </c>
      <c r="B21" s="201" t="s">
        <v>151</v>
      </c>
      <c r="C21" s="187" t="s">
        <v>119</v>
      </c>
      <c r="D21" s="187" t="s">
        <v>167</v>
      </c>
      <c r="E21" s="205">
        <v>41491</v>
      </c>
      <c r="F21" s="133" t="s">
        <v>19</v>
      </c>
      <c r="G21" s="133" t="s">
        <v>20</v>
      </c>
      <c r="H21" s="231" t="s">
        <v>168</v>
      </c>
      <c r="I21" s="232"/>
      <c r="J21" s="187">
        <f>209*2</f>
        <v>418</v>
      </c>
      <c r="K21" s="187" t="s">
        <v>154</v>
      </c>
      <c r="L21" s="195">
        <v>1648</v>
      </c>
      <c r="M21" s="199"/>
      <c r="N21" s="200"/>
      <c r="O21" s="187">
        <v>113966065</v>
      </c>
    </row>
    <row r="22" spans="1:15" ht="15" thickBot="1">
      <c r="A22" s="188"/>
      <c r="B22" s="202"/>
      <c r="C22" s="188"/>
      <c r="D22" s="188"/>
      <c r="E22" s="188"/>
      <c r="F22" s="133" t="s">
        <v>22</v>
      </c>
      <c r="G22" s="133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5" ht="15" thickBot="1">
      <c r="A23" s="187">
        <v>23</v>
      </c>
      <c r="B23" s="201" t="s">
        <v>44</v>
      </c>
      <c r="C23" s="187" t="s">
        <v>60</v>
      </c>
      <c r="D23" s="187" t="s">
        <v>167</v>
      </c>
      <c r="E23" s="205">
        <v>41491</v>
      </c>
      <c r="F23" s="140" t="s">
        <v>19</v>
      </c>
      <c r="G23" s="140" t="s">
        <v>28</v>
      </c>
      <c r="H23" s="231" t="s">
        <v>168</v>
      </c>
      <c r="I23" s="232"/>
      <c r="J23" s="187">
        <f>98*2</f>
        <v>196</v>
      </c>
      <c r="K23" s="187" t="s">
        <v>80</v>
      </c>
      <c r="L23" s="195">
        <v>752</v>
      </c>
      <c r="M23" s="199"/>
      <c r="N23" s="200"/>
      <c r="O23" s="187">
        <v>113002580</v>
      </c>
    </row>
    <row r="24" spans="1:15" ht="15" thickBot="1">
      <c r="A24" s="188"/>
      <c r="B24" s="202"/>
      <c r="C24" s="188"/>
      <c r="D24" s="188"/>
      <c r="E24" s="188"/>
      <c r="F24" s="140" t="s">
        <v>22</v>
      </c>
      <c r="G24" s="140" t="s">
        <v>113</v>
      </c>
      <c r="H24" s="233"/>
      <c r="I24" s="234"/>
      <c r="J24" s="188"/>
      <c r="K24" s="188"/>
      <c r="L24" s="196"/>
      <c r="M24" s="189"/>
      <c r="N24" s="190"/>
      <c r="O24" s="188"/>
    </row>
    <row r="25" spans="1:15" ht="15" thickBot="1">
      <c r="A25" s="187">
        <v>24</v>
      </c>
      <c r="B25" s="201" t="s">
        <v>66</v>
      </c>
      <c r="C25" s="187" t="s">
        <v>74</v>
      </c>
      <c r="D25" s="187" t="s">
        <v>167</v>
      </c>
      <c r="E25" s="205">
        <v>41491</v>
      </c>
      <c r="F25" s="140" t="s">
        <v>22</v>
      </c>
      <c r="G25" s="140" t="s">
        <v>28</v>
      </c>
      <c r="H25" s="231">
        <v>3.7</v>
      </c>
      <c r="I25" s="232"/>
      <c r="J25" s="187">
        <f>11*2</f>
        <v>22</v>
      </c>
      <c r="K25" s="187" t="s">
        <v>84</v>
      </c>
      <c r="L25" s="195">
        <f>H25*J25</f>
        <v>81.400000000000006</v>
      </c>
      <c r="M25" s="199"/>
      <c r="N25" s="200"/>
      <c r="O25" s="187">
        <v>200721999</v>
      </c>
    </row>
    <row r="26" spans="1:15" ht="15" thickBot="1">
      <c r="A26" s="188"/>
      <c r="B26" s="202"/>
      <c r="C26" s="188"/>
      <c r="D26" s="188"/>
      <c r="E26" s="188"/>
      <c r="F26" s="140" t="s">
        <v>19</v>
      </c>
      <c r="G26" s="140" t="s">
        <v>31</v>
      </c>
      <c r="H26" s="233"/>
      <c r="I26" s="234"/>
      <c r="J26" s="188"/>
      <c r="K26" s="188"/>
      <c r="L26" s="196"/>
      <c r="M26" s="189"/>
      <c r="N26" s="190"/>
      <c r="O26" s="188"/>
    </row>
    <row r="27" spans="1:15" ht="15" thickBot="1">
      <c r="A27" s="187">
        <v>25</v>
      </c>
      <c r="B27" s="201" t="s">
        <v>43</v>
      </c>
      <c r="C27" s="187" t="s">
        <v>53</v>
      </c>
      <c r="D27" s="187" t="s">
        <v>167</v>
      </c>
      <c r="E27" s="205">
        <v>41491</v>
      </c>
      <c r="F27" s="133" t="s">
        <v>19</v>
      </c>
      <c r="G27" s="133" t="s">
        <v>28</v>
      </c>
      <c r="H27" s="231">
        <v>3.7</v>
      </c>
      <c r="I27" s="232"/>
      <c r="J27" s="187">
        <f>174*2</f>
        <v>348</v>
      </c>
      <c r="K27" s="187" t="s">
        <v>78</v>
      </c>
      <c r="L27" s="195">
        <f>H27*J27</f>
        <v>1287.6000000000001</v>
      </c>
      <c r="M27" s="199"/>
      <c r="N27" s="200"/>
      <c r="O27" s="187">
        <v>115039211</v>
      </c>
    </row>
    <row r="28" spans="1:15" ht="15" thickBot="1">
      <c r="A28" s="188"/>
      <c r="B28" s="202"/>
      <c r="C28" s="188"/>
      <c r="D28" s="188"/>
      <c r="E28" s="188"/>
      <c r="F28" s="133" t="s">
        <v>22</v>
      </c>
      <c r="G28" s="133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5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10702.8</v>
      </c>
      <c r="M29" s="191"/>
      <c r="N29" s="192"/>
      <c r="O29" s="187"/>
    </row>
    <row r="30" spans="1:15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3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A33:C33"/>
    <mergeCell ref="D33:G33"/>
    <mergeCell ref="H33:L33"/>
    <mergeCell ref="O29:O30"/>
    <mergeCell ref="A2:O2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activeCell="B17" sqref="B17:O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164</v>
      </c>
      <c r="B3" s="235"/>
      <c r="C3" s="235"/>
      <c r="D3" s="21"/>
      <c r="F3" s="227" t="s">
        <v>165</v>
      </c>
      <c r="G3" s="227"/>
      <c r="H3" s="227"/>
      <c r="I3" s="1"/>
      <c r="J3" s="227" t="s">
        <v>166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34"/>
      <c r="K4" s="207" t="s">
        <v>8</v>
      </c>
      <c r="L4" s="32"/>
      <c r="M4" s="212" t="s">
        <v>10</v>
      </c>
      <c r="N4" s="213"/>
      <c r="O4" s="138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35"/>
      <c r="K5" s="208"/>
      <c r="L5" s="33"/>
      <c r="M5" s="214" t="s">
        <v>11</v>
      </c>
      <c r="N5" s="215"/>
      <c r="O5" s="139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35"/>
      <c r="K6" s="208"/>
      <c r="L6" s="33"/>
      <c r="M6" s="214" t="s">
        <v>12</v>
      </c>
      <c r="N6" s="215"/>
      <c r="O6" s="139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36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35">
        <v>1</v>
      </c>
      <c r="B8" s="17">
        <v>2</v>
      </c>
      <c r="C8" s="139"/>
      <c r="D8" s="139"/>
      <c r="E8" s="139">
        <v>3</v>
      </c>
      <c r="F8" s="210">
        <v>4</v>
      </c>
      <c r="G8" s="221"/>
      <c r="H8" s="137">
        <v>8</v>
      </c>
      <c r="I8" s="31"/>
      <c r="J8" s="139">
        <v>10</v>
      </c>
      <c r="K8" s="139">
        <v>11</v>
      </c>
      <c r="L8" s="12">
        <v>12</v>
      </c>
      <c r="M8" s="210">
        <v>13</v>
      </c>
      <c r="N8" s="211"/>
      <c r="O8" s="139">
        <v>14</v>
      </c>
    </row>
    <row r="9" spans="1:15" ht="15.75" customHeight="1" thickBot="1">
      <c r="A9" s="187">
        <v>15</v>
      </c>
      <c r="B9" s="201" t="s">
        <v>50</v>
      </c>
      <c r="C9" s="187" t="s">
        <v>57</v>
      </c>
      <c r="D9" s="187" t="s">
        <v>167</v>
      </c>
      <c r="E9" s="205">
        <v>41491</v>
      </c>
      <c r="F9" s="133" t="s">
        <v>22</v>
      </c>
      <c r="G9" s="133" t="s">
        <v>28</v>
      </c>
      <c r="H9" s="231">
        <v>3.7</v>
      </c>
      <c r="I9" s="232"/>
      <c r="J9" s="187">
        <f>113*2</f>
        <v>226</v>
      </c>
      <c r="K9" s="187" t="s">
        <v>87</v>
      </c>
      <c r="L9" s="195">
        <f>H9*J9</f>
        <v>836.2</v>
      </c>
      <c r="M9" s="199"/>
      <c r="N9" s="200"/>
      <c r="O9" s="187">
        <v>111824248</v>
      </c>
    </row>
    <row r="10" spans="1:15" ht="15" thickBot="1">
      <c r="A10" s="188"/>
      <c r="B10" s="202"/>
      <c r="C10" s="188"/>
      <c r="D10" s="188"/>
      <c r="E10" s="188"/>
      <c r="F10" s="133" t="s">
        <v>19</v>
      </c>
      <c r="G10" s="133" t="s">
        <v>113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49</v>
      </c>
      <c r="C11" s="187" t="s">
        <v>56</v>
      </c>
      <c r="D11" s="187" t="s">
        <v>65</v>
      </c>
      <c r="E11" s="205">
        <v>41491</v>
      </c>
      <c r="F11" s="133" t="s">
        <v>19</v>
      </c>
      <c r="G11" s="133" t="s">
        <v>28</v>
      </c>
      <c r="H11" s="231">
        <v>3.7</v>
      </c>
      <c r="I11" s="232"/>
      <c r="J11" s="187">
        <f>96*2</f>
        <v>192</v>
      </c>
      <c r="K11" s="197" t="s">
        <v>83</v>
      </c>
      <c r="L11" s="195">
        <f>H11*J11</f>
        <v>710.40000000000009</v>
      </c>
      <c r="M11" s="199"/>
      <c r="N11" s="200"/>
      <c r="O11" s="187">
        <v>114641263</v>
      </c>
    </row>
    <row r="12" spans="1:15" ht="15.75" customHeight="1" thickBot="1">
      <c r="A12" s="188"/>
      <c r="B12" s="202"/>
      <c r="C12" s="188"/>
      <c r="D12" s="188"/>
      <c r="E12" s="188"/>
      <c r="F12" s="133" t="s">
        <v>22</v>
      </c>
      <c r="G12" s="133" t="s">
        <v>113</v>
      </c>
      <c r="H12" s="233"/>
      <c r="I12" s="234"/>
      <c r="J12" s="188"/>
      <c r="K12" s="19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45</v>
      </c>
      <c r="C13" s="187" t="s">
        <v>54</v>
      </c>
      <c r="D13" s="187" t="s">
        <v>167</v>
      </c>
      <c r="E13" s="205">
        <v>41491</v>
      </c>
      <c r="F13" s="133" t="s">
        <v>19</v>
      </c>
      <c r="G13" s="133" t="s">
        <v>28</v>
      </c>
      <c r="H13" s="231">
        <v>3.7</v>
      </c>
      <c r="I13" s="232"/>
      <c r="J13" s="187">
        <f>167*2</f>
        <v>334</v>
      </c>
      <c r="K13" s="187" t="s">
        <v>76</v>
      </c>
      <c r="L13" s="195">
        <f>H13*J13</f>
        <v>1235.8</v>
      </c>
      <c r="M13" s="199"/>
      <c r="N13" s="200"/>
      <c r="O13" s="187">
        <v>108527760</v>
      </c>
    </row>
    <row r="14" spans="1:15" ht="15.75" customHeight="1" thickBot="1">
      <c r="A14" s="188"/>
      <c r="B14" s="202"/>
      <c r="C14" s="188"/>
      <c r="D14" s="188"/>
      <c r="E14" s="188"/>
      <c r="F14" s="133" t="s">
        <v>22</v>
      </c>
      <c r="G14" s="133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58</v>
      </c>
      <c r="C15" s="187" t="s">
        <v>157</v>
      </c>
      <c r="D15" s="187" t="s">
        <v>167</v>
      </c>
      <c r="E15" s="205">
        <v>41491</v>
      </c>
      <c r="F15" s="140" t="s">
        <v>22</v>
      </c>
      <c r="G15" s="140" t="s">
        <v>28</v>
      </c>
      <c r="H15" s="231" t="s">
        <v>118</v>
      </c>
      <c r="I15" s="232"/>
      <c r="J15" s="187"/>
      <c r="K15" s="187"/>
      <c r="L15" s="195">
        <f>(15+179)*2</f>
        <v>388</v>
      </c>
      <c r="M15" s="199"/>
      <c r="N15" s="200"/>
      <c r="O15" s="187">
        <v>200695289</v>
      </c>
    </row>
    <row r="16" spans="1:15" ht="14.25" customHeight="1" thickBot="1">
      <c r="A16" s="188"/>
      <c r="B16" s="202"/>
      <c r="C16" s="188"/>
      <c r="D16" s="188"/>
      <c r="E16" s="188"/>
      <c r="F16" s="140" t="s">
        <v>19</v>
      </c>
      <c r="G16" s="140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71</v>
      </c>
      <c r="C17" s="187" t="s">
        <v>157</v>
      </c>
      <c r="D17" s="187" t="s">
        <v>167</v>
      </c>
      <c r="E17" s="205">
        <v>41491</v>
      </c>
      <c r="F17" s="140" t="s">
        <v>19</v>
      </c>
      <c r="G17" s="140" t="s">
        <v>28</v>
      </c>
      <c r="H17" s="231" t="s">
        <v>118</v>
      </c>
      <c r="I17" s="232"/>
      <c r="J17" s="187"/>
      <c r="K17" s="187"/>
      <c r="L17" s="195">
        <f>239*2</f>
        <v>478</v>
      </c>
      <c r="M17" s="199"/>
      <c r="N17" s="200"/>
      <c r="O17" s="187">
        <v>115079332</v>
      </c>
    </row>
    <row r="18" spans="1:15" ht="14.25" customHeight="1" thickBot="1">
      <c r="A18" s="188"/>
      <c r="B18" s="202"/>
      <c r="C18" s="188"/>
      <c r="D18" s="188"/>
      <c r="E18" s="188"/>
      <c r="F18" s="140" t="s">
        <v>22</v>
      </c>
      <c r="G18" s="140" t="s">
        <v>64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101</v>
      </c>
      <c r="C19" s="187" t="s">
        <v>102</v>
      </c>
      <c r="D19" s="187" t="s">
        <v>167</v>
      </c>
      <c r="E19" s="205">
        <v>41491</v>
      </c>
      <c r="F19" s="133" t="s">
        <v>22</v>
      </c>
      <c r="G19" s="133" t="s">
        <v>35</v>
      </c>
      <c r="H19" s="231" t="s">
        <v>118</v>
      </c>
      <c r="I19" s="232"/>
      <c r="J19" s="187"/>
      <c r="K19" s="187"/>
      <c r="L19" s="195">
        <f>(271+37+37)*2</f>
        <v>690</v>
      </c>
      <c r="M19" s="199"/>
      <c r="N19" s="200"/>
      <c r="O19" s="187">
        <v>201790997</v>
      </c>
    </row>
    <row r="20" spans="1:15" ht="14.25" customHeight="1" thickBot="1">
      <c r="A20" s="188"/>
      <c r="B20" s="202"/>
      <c r="C20" s="188"/>
      <c r="D20" s="188"/>
      <c r="E20" s="188"/>
      <c r="F20" s="133" t="s">
        <v>19</v>
      </c>
      <c r="G20" s="133" t="s">
        <v>36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40"/>
      <c r="G21" s="140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40"/>
      <c r="G22" s="140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40"/>
      <c r="G23" s="140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40"/>
      <c r="G24" s="140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33"/>
      <c r="G25" s="133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33"/>
      <c r="G26" s="133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33"/>
      <c r="G27" s="133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33"/>
      <c r="G28" s="133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4338.3999999999996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>
      <c r="A34" s="228" t="s">
        <v>23</v>
      </c>
      <c r="B34" s="228"/>
      <c r="C34" s="228"/>
      <c r="D34" s="229" t="s">
        <v>24</v>
      </c>
      <c r="E34" s="229"/>
      <c r="F34" s="229"/>
      <c r="G34" s="229"/>
      <c r="H34" s="230" t="s">
        <v>25</v>
      </c>
      <c r="I34" s="230"/>
      <c r="J34" s="230"/>
      <c r="K34" s="230"/>
      <c r="L34" s="230"/>
    </row>
    <row r="35" spans="1:15">
      <c r="A35" s="11"/>
      <c r="B35" s="16"/>
    </row>
    <row r="36" spans="1:15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</row>
  </sheetData>
  <mergeCells count="151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H21:I22"/>
    <mergeCell ref="J21:J22"/>
    <mergeCell ref="K21:K22"/>
    <mergeCell ref="L21:L22"/>
    <mergeCell ref="M21:N21"/>
    <mergeCell ref="O21:O22"/>
    <mergeCell ref="M22:N22"/>
    <mergeCell ref="J19:J20"/>
    <mergeCell ref="K19:K20"/>
    <mergeCell ref="L19:L20"/>
    <mergeCell ref="M19:N20"/>
    <mergeCell ref="O19:O20"/>
    <mergeCell ref="H19:I20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4:C34"/>
    <mergeCell ref="D34:G34"/>
    <mergeCell ref="H34:L34"/>
    <mergeCell ref="G29:G30"/>
    <mergeCell ref="H29:I30"/>
    <mergeCell ref="J29:J30"/>
    <mergeCell ref="K29:K30"/>
    <mergeCell ref="L29:L30"/>
    <mergeCell ref="M29:N30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B19" sqref="B19:O20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4.6640625" customWidth="1"/>
    <col min="11" max="11" width="7.6640625" bestFit="1" customWidth="1"/>
    <col min="12" max="12" width="7.109375" customWidth="1"/>
  </cols>
  <sheetData>
    <row r="1" spans="1:15">
      <c r="A1" s="11"/>
      <c r="B1" s="15"/>
      <c r="F1" s="11"/>
      <c r="L1" s="13"/>
    </row>
    <row r="2" spans="1:15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5" thickBot="1">
      <c r="A3" s="235" t="s">
        <v>164</v>
      </c>
      <c r="B3" s="235"/>
      <c r="C3" s="235"/>
      <c r="D3" s="21"/>
      <c r="F3" s="227" t="s">
        <v>171</v>
      </c>
      <c r="G3" s="227"/>
      <c r="H3" s="227"/>
      <c r="I3" s="1"/>
      <c r="J3" s="227" t="s">
        <v>172</v>
      </c>
      <c r="K3" s="227"/>
      <c r="L3" s="227"/>
    </row>
    <row r="4" spans="1:15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44"/>
      <c r="K4" s="207" t="s">
        <v>8</v>
      </c>
      <c r="L4" s="32"/>
      <c r="M4" s="212" t="s">
        <v>10</v>
      </c>
      <c r="N4" s="213"/>
      <c r="O4" s="143" t="s">
        <v>14</v>
      </c>
    </row>
    <row r="5" spans="1:15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45"/>
      <c r="K5" s="208"/>
      <c r="L5" s="33"/>
      <c r="M5" s="214" t="s">
        <v>11</v>
      </c>
      <c r="N5" s="215"/>
      <c r="O5" s="142" t="s">
        <v>15</v>
      </c>
    </row>
    <row r="6" spans="1:15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45"/>
      <c r="K6" s="208"/>
      <c r="L6" s="33"/>
      <c r="M6" s="214" t="s">
        <v>12</v>
      </c>
      <c r="N6" s="215"/>
      <c r="O6" s="142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46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45">
        <v>1</v>
      </c>
      <c r="B8" s="17">
        <v>2</v>
      </c>
      <c r="C8" s="142"/>
      <c r="D8" s="142"/>
      <c r="E8" s="142">
        <v>3</v>
      </c>
      <c r="F8" s="210">
        <v>4</v>
      </c>
      <c r="G8" s="221"/>
      <c r="H8" s="147">
        <v>8</v>
      </c>
      <c r="I8" s="31"/>
      <c r="J8" s="142">
        <v>10</v>
      </c>
      <c r="K8" s="142">
        <v>11</v>
      </c>
      <c r="L8" s="12">
        <v>12</v>
      </c>
      <c r="M8" s="210">
        <v>13</v>
      </c>
      <c r="N8" s="211"/>
      <c r="O8" s="142">
        <v>14</v>
      </c>
    </row>
    <row r="9" spans="1:15" ht="15" thickBot="1">
      <c r="A9" s="187">
        <v>15</v>
      </c>
      <c r="B9" s="201" t="s">
        <v>141</v>
      </c>
      <c r="C9" s="187" t="s">
        <v>53</v>
      </c>
      <c r="D9" s="187" t="s">
        <v>167</v>
      </c>
      <c r="E9" s="205">
        <v>41498</v>
      </c>
      <c r="F9" s="141" t="s">
        <v>22</v>
      </c>
      <c r="G9" s="141" t="s">
        <v>28</v>
      </c>
      <c r="H9" s="231">
        <v>3.7</v>
      </c>
      <c r="I9" s="232"/>
      <c r="J9" s="187">
        <f>174*2</f>
        <v>348</v>
      </c>
      <c r="K9" s="187" t="s">
        <v>156</v>
      </c>
      <c r="L9" s="195">
        <f>H9*J9</f>
        <v>1287.6000000000001</v>
      </c>
      <c r="M9" s="199"/>
      <c r="N9" s="200"/>
      <c r="O9" s="187">
        <v>115110277</v>
      </c>
    </row>
    <row r="10" spans="1:15" ht="15" thickBot="1">
      <c r="A10" s="188"/>
      <c r="B10" s="202"/>
      <c r="C10" s="188"/>
      <c r="D10" s="188"/>
      <c r="E10" s="188"/>
      <c r="F10" s="141" t="s">
        <v>19</v>
      </c>
      <c r="G10" s="141" t="s">
        <v>31</v>
      </c>
      <c r="H10" s="233"/>
      <c r="I10" s="234"/>
      <c r="J10" s="188"/>
      <c r="K10" s="188"/>
      <c r="L10" s="196"/>
      <c r="M10" s="189"/>
      <c r="N10" s="190"/>
      <c r="O10" s="188"/>
    </row>
    <row r="11" spans="1:15" ht="15" thickBot="1">
      <c r="A11" s="187">
        <v>16</v>
      </c>
      <c r="B11" s="201" t="s">
        <v>41</v>
      </c>
      <c r="C11" s="187" t="s">
        <v>150</v>
      </c>
      <c r="D11" s="187" t="s">
        <v>167</v>
      </c>
      <c r="E11" s="205">
        <v>41498</v>
      </c>
      <c r="F11" s="141" t="s">
        <v>22</v>
      </c>
      <c r="G11" s="141" t="s">
        <v>28</v>
      </c>
      <c r="H11" s="231">
        <v>3.7</v>
      </c>
      <c r="I11" s="232"/>
      <c r="J11" s="187">
        <f>166*2</f>
        <v>332</v>
      </c>
      <c r="K11" s="187" t="s">
        <v>47</v>
      </c>
      <c r="L11" s="195">
        <f>H11*J11</f>
        <v>1228.4000000000001</v>
      </c>
      <c r="M11" s="199"/>
      <c r="N11" s="200"/>
      <c r="O11" s="187">
        <v>113545776</v>
      </c>
    </row>
    <row r="12" spans="1:15" ht="15" thickBot="1">
      <c r="A12" s="188"/>
      <c r="B12" s="202"/>
      <c r="C12" s="188"/>
      <c r="D12" s="188"/>
      <c r="E12" s="188"/>
      <c r="F12" s="141" t="s">
        <v>19</v>
      </c>
      <c r="G12" s="141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15" ht="15" thickBot="1">
      <c r="A13" s="187">
        <v>17</v>
      </c>
      <c r="B13" s="201" t="s">
        <v>142</v>
      </c>
      <c r="C13" s="187" t="s">
        <v>173</v>
      </c>
      <c r="D13" s="187" t="s">
        <v>167</v>
      </c>
      <c r="E13" s="205">
        <v>41498</v>
      </c>
      <c r="F13" s="141" t="s">
        <v>22</v>
      </c>
      <c r="G13" s="141" t="s">
        <v>32</v>
      </c>
      <c r="H13" s="231">
        <v>3.7</v>
      </c>
      <c r="I13" s="232"/>
      <c r="J13" s="187">
        <f>111*2</f>
        <v>222</v>
      </c>
      <c r="K13" s="187" t="s">
        <v>146</v>
      </c>
      <c r="L13" s="195">
        <f>H13*J13</f>
        <v>821.40000000000009</v>
      </c>
      <c r="M13" s="199"/>
      <c r="N13" s="200"/>
      <c r="O13" s="187">
        <v>200773369</v>
      </c>
    </row>
    <row r="14" spans="1:15" ht="15" thickBot="1">
      <c r="A14" s="188"/>
      <c r="B14" s="202"/>
      <c r="C14" s="188"/>
      <c r="D14" s="188"/>
      <c r="E14" s="188"/>
      <c r="F14" s="141" t="s">
        <v>19</v>
      </c>
      <c r="G14" s="141" t="s">
        <v>33</v>
      </c>
      <c r="H14" s="233"/>
      <c r="I14" s="234"/>
      <c r="J14" s="188"/>
      <c r="K14" s="188"/>
      <c r="L14" s="196"/>
      <c r="M14" s="189"/>
      <c r="N14" s="190"/>
      <c r="O14" s="188"/>
    </row>
    <row r="15" spans="1:15" ht="15" thickBot="1">
      <c r="A15" s="187">
        <v>19</v>
      </c>
      <c r="B15" s="201" t="s">
        <v>145</v>
      </c>
      <c r="C15" s="187" t="s">
        <v>144</v>
      </c>
      <c r="D15" s="187" t="s">
        <v>167</v>
      </c>
      <c r="E15" s="205">
        <v>41498</v>
      </c>
      <c r="F15" s="141" t="s">
        <v>19</v>
      </c>
      <c r="G15" s="141" t="s">
        <v>20</v>
      </c>
      <c r="H15" s="231">
        <v>3.7</v>
      </c>
      <c r="I15" s="232"/>
      <c r="J15" s="187">
        <f>209*2</f>
        <v>418</v>
      </c>
      <c r="K15" s="187" t="s">
        <v>155</v>
      </c>
      <c r="L15" s="195">
        <f>H15*J15</f>
        <v>1546.6000000000001</v>
      </c>
      <c r="M15" s="199"/>
      <c r="N15" s="200"/>
      <c r="O15" s="187">
        <v>109909278</v>
      </c>
    </row>
    <row r="16" spans="1:15" ht="15" thickBot="1">
      <c r="A16" s="188"/>
      <c r="B16" s="202"/>
      <c r="C16" s="188"/>
      <c r="D16" s="188"/>
      <c r="E16" s="188"/>
      <c r="F16" s="141" t="s">
        <v>22</v>
      </c>
      <c r="G16" s="141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9" ht="15" thickBot="1">
      <c r="A17" s="187">
        <v>20</v>
      </c>
      <c r="B17" s="201" t="s">
        <v>147</v>
      </c>
      <c r="C17" s="187" t="s">
        <v>52</v>
      </c>
      <c r="D17" s="187" t="s">
        <v>167</v>
      </c>
      <c r="E17" s="205">
        <v>41498</v>
      </c>
      <c r="F17" s="141" t="s">
        <v>19</v>
      </c>
      <c r="G17" s="141" t="s">
        <v>20</v>
      </c>
      <c r="H17" s="231">
        <v>3.7</v>
      </c>
      <c r="I17" s="232"/>
      <c r="J17" s="187">
        <f>220*2</f>
        <v>440</v>
      </c>
      <c r="K17" s="187" t="s">
        <v>152</v>
      </c>
      <c r="L17" s="195">
        <f>H17*J17</f>
        <v>1628</v>
      </c>
      <c r="M17" s="199"/>
      <c r="N17" s="200"/>
      <c r="O17" s="187">
        <v>115092908</v>
      </c>
    </row>
    <row r="18" spans="1:19" ht="15" thickBot="1">
      <c r="A18" s="188"/>
      <c r="B18" s="202"/>
      <c r="C18" s="188"/>
      <c r="D18" s="188"/>
      <c r="E18" s="188"/>
      <c r="F18" s="141" t="s">
        <v>22</v>
      </c>
      <c r="G18" s="141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9" ht="15" thickBot="1">
      <c r="A19" s="187">
        <v>21</v>
      </c>
      <c r="B19" s="201" t="s">
        <v>148</v>
      </c>
      <c r="C19" s="187" t="s">
        <v>149</v>
      </c>
      <c r="D19" s="187" t="s">
        <v>167</v>
      </c>
      <c r="E19" s="205">
        <v>41498</v>
      </c>
      <c r="F19" s="141" t="s">
        <v>19</v>
      </c>
      <c r="G19" s="141" t="s">
        <v>20</v>
      </c>
      <c r="H19" s="231">
        <v>3.7</v>
      </c>
      <c r="I19" s="232"/>
      <c r="J19" s="187">
        <f>143*2</f>
        <v>286</v>
      </c>
      <c r="K19" s="187" t="s">
        <v>153</v>
      </c>
      <c r="L19" s="195">
        <f>H19*J19</f>
        <v>1058.2</v>
      </c>
      <c r="M19" s="199"/>
      <c r="N19" s="200"/>
      <c r="O19" s="187">
        <v>106957632</v>
      </c>
    </row>
    <row r="20" spans="1:19" ht="15" thickBot="1">
      <c r="A20" s="188"/>
      <c r="B20" s="202"/>
      <c r="C20" s="188"/>
      <c r="D20" s="188"/>
      <c r="E20" s="188"/>
      <c r="F20" s="141" t="s">
        <v>22</v>
      </c>
      <c r="G20" s="141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9" ht="15" thickBot="1">
      <c r="A21" s="187">
        <v>22</v>
      </c>
      <c r="B21" s="201" t="s">
        <v>151</v>
      </c>
      <c r="C21" s="187" t="s">
        <v>119</v>
      </c>
      <c r="D21" s="187" t="s">
        <v>167</v>
      </c>
      <c r="E21" s="205">
        <v>41498</v>
      </c>
      <c r="F21" s="141" t="s">
        <v>19</v>
      </c>
      <c r="G21" s="141" t="s">
        <v>20</v>
      </c>
      <c r="H21" s="231" t="s">
        <v>168</v>
      </c>
      <c r="I21" s="232"/>
      <c r="J21" s="187">
        <f>209*2</f>
        <v>418</v>
      </c>
      <c r="K21" s="187" t="s">
        <v>154</v>
      </c>
      <c r="L21" s="195">
        <v>1648</v>
      </c>
      <c r="M21" s="199"/>
      <c r="N21" s="200"/>
      <c r="O21" s="187">
        <v>113966065</v>
      </c>
    </row>
    <row r="22" spans="1:19" ht="15" thickBot="1">
      <c r="A22" s="188"/>
      <c r="B22" s="202"/>
      <c r="C22" s="188"/>
      <c r="D22" s="188"/>
      <c r="E22" s="188"/>
      <c r="F22" s="141" t="s">
        <v>22</v>
      </c>
      <c r="G22" s="141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9" ht="15" thickBot="1">
      <c r="A23" s="187">
        <v>23</v>
      </c>
      <c r="B23" s="201" t="s">
        <v>44</v>
      </c>
      <c r="C23" s="187" t="s">
        <v>60</v>
      </c>
      <c r="D23" s="187" t="s">
        <v>167</v>
      </c>
      <c r="E23" s="205">
        <v>41498</v>
      </c>
      <c r="F23" s="141" t="s">
        <v>19</v>
      </c>
      <c r="G23" s="141" t="s">
        <v>28</v>
      </c>
      <c r="H23" s="237">
        <v>4</v>
      </c>
      <c r="I23" s="238"/>
      <c r="J23" s="187">
        <f>98*2</f>
        <v>196</v>
      </c>
      <c r="K23" s="187" t="s">
        <v>80</v>
      </c>
      <c r="L23" s="195">
        <f>H23*J23</f>
        <v>784</v>
      </c>
      <c r="M23" s="199"/>
      <c r="N23" s="200"/>
      <c r="O23" s="187">
        <v>113002580</v>
      </c>
    </row>
    <row r="24" spans="1:19" ht="15" thickBot="1">
      <c r="A24" s="188"/>
      <c r="B24" s="202"/>
      <c r="C24" s="188"/>
      <c r="D24" s="188"/>
      <c r="E24" s="188"/>
      <c r="F24" s="141" t="s">
        <v>22</v>
      </c>
      <c r="G24" s="141" t="s">
        <v>113</v>
      </c>
      <c r="H24" s="239"/>
      <c r="I24" s="240"/>
      <c r="J24" s="188"/>
      <c r="K24" s="188"/>
      <c r="L24" s="196"/>
      <c r="M24" s="189"/>
      <c r="N24" s="190"/>
      <c r="O24" s="188"/>
    </row>
    <row r="25" spans="1:19" ht="15" thickBot="1">
      <c r="A25" s="187">
        <v>24</v>
      </c>
      <c r="B25" s="201" t="s">
        <v>66</v>
      </c>
      <c r="C25" s="187" t="s">
        <v>74</v>
      </c>
      <c r="D25" s="187" t="s">
        <v>167</v>
      </c>
      <c r="E25" s="205">
        <v>41498</v>
      </c>
      <c r="F25" s="141" t="s">
        <v>22</v>
      </c>
      <c r="G25" s="141" t="s">
        <v>28</v>
      </c>
      <c r="H25" s="231">
        <v>3.7</v>
      </c>
      <c r="I25" s="232"/>
      <c r="J25" s="187">
        <f>11*2</f>
        <v>22</v>
      </c>
      <c r="K25" s="187" t="s">
        <v>84</v>
      </c>
      <c r="L25" s="195">
        <f>H25*J25</f>
        <v>81.400000000000006</v>
      </c>
      <c r="M25" s="199"/>
      <c r="N25" s="200"/>
      <c r="O25" s="187">
        <v>200721999</v>
      </c>
    </row>
    <row r="26" spans="1:19" ht="15" thickBot="1">
      <c r="A26" s="188"/>
      <c r="B26" s="202"/>
      <c r="C26" s="188"/>
      <c r="D26" s="188"/>
      <c r="E26" s="188"/>
      <c r="F26" s="141" t="s">
        <v>19</v>
      </c>
      <c r="G26" s="141" t="s">
        <v>31</v>
      </c>
      <c r="H26" s="233"/>
      <c r="I26" s="234"/>
      <c r="J26" s="188"/>
      <c r="K26" s="188"/>
      <c r="L26" s="196"/>
      <c r="M26" s="189"/>
      <c r="N26" s="190"/>
      <c r="O26" s="188"/>
    </row>
    <row r="27" spans="1:19" ht="15" thickBot="1">
      <c r="A27" s="187">
        <v>25</v>
      </c>
      <c r="B27" s="201" t="s">
        <v>43</v>
      </c>
      <c r="C27" s="187" t="s">
        <v>53</v>
      </c>
      <c r="D27" s="187" t="s">
        <v>167</v>
      </c>
      <c r="E27" s="205">
        <v>41498</v>
      </c>
      <c r="F27" s="141" t="s">
        <v>19</v>
      </c>
      <c r="G27" s="141" t="s">
        <v>28</v>
      </c>
      <c r="H27" s="231">
        <v>3.7</v>
      </c>
      <c r="I27" s="232"/>
      <c r="J27" s="187">
        <f>174*2</f>
        <v>348</v>
      </c>
      <c r="K27" s="187" t="s">
        <v>78</v>
      </c>
      <c r="L27" s="195">
        <f>H27*J27</f>
        <v>1287.6000000000001</v>
      </c>
      <c r="M27" s="199"/>
      <c r="N27" s="200"/>
      <c r="O27" s="187">
        <v>115039211</v>
      </c>
      <c r="R27" t="s">
        <v>174</v>
      </c>
      <c r="S27">
        <v>-232</v>
      </c>
    </row>
    <row r="28" spans="1:19" ht="15" thickBot="1">
      <c r="A28" s="188"/>
      <c r="B28" s="202"/>
      <c r="C28" s="188"/>
      <c r="D28" s="188"/>
      <c r="E28" s="188"/>
      <c r="F28" s="141" t="s">
        <v>22</v>
      </c>
      <c r="G28" s="141" t="s">
        <v>113</v>
      </c>
      <c r="H28" s="233"/>
      <c r="I28" s="234"/>
      <c r="J28" s="188"/>
      <c r="K28" s="188"/>
      <c r="L28" s="196"/>
      <c r="M28" s="189"/>
      <c r="N28" s="190"/>
      <c r="O28" s="188"/>
    </row>
    <row r="29" spans="1:19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11371.2</v>
      </c>
      <c r="M29" s="191"/>
      <c r="N29" s="192"/>
      <c r="O29" s="187"/>
    </row>
    <row r="30" spans="1:19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9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3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A2:O2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36"/>
  <sheetViews>
    <sheetView topLeftCell="A4" zoomScaleNormal="100" workbookViewId="0">
      <selection activeCell="B17" sqref="B17:O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164</v>
      </c>
      <c r="B3" s="235"/>
      <c r="C3" s="235"/>
      <c r="D3" s="21"/>
      <c r="F3" s="227" t="s">
        <v>171</v>
      </c>
      <c r="G3" s="227"/>
      <c r="H3" s="227"/>
      <c r="I3" s="1"/>
      <c r="J3" s="227" t="s">
        <v>172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44"/>
      <c r="K4" s="207" t="s">
        <v>8</v>
      </c>
      <c r="L4" s="32"/>
      <c r="M4" s="212" t="s">
        <v>10</v>
      </c>
      <c r="N4" s="213"/>
      <c r="O4" s="143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45"/>
      <c r="K5" s="208"/>
      <c r="L5" s="33"/>
      <c r="M5" s="214" t="s">
        <v>11</v>
      </c>
      <c r="N5" s="215"/>
      <c r="O5" s="142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45"/>
      <c r="K6" s="208"/>
      <c r="L6" s="33"/>
      <c r="M6" s="214" t="s">
        <v>12</v>
      </c>
      <c r="N6" s="215"/>
      <c r="O6" s="142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46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45">
        <v>1</v>
      </c>
      <c r="B8" s="17">
        <v>2</v>
      </c>
      <c r="C8" s="142"/>
      <c r="D8" s="142"/>
      <c r="E8" s="142">
        <v>3</v>
      </c>
      <c r="F8" s="210">
        <v>4</v>
      </c>
      <c r="G8" s="221"/>
      <c r="H8" s="147">
        <v>8</v>
      </c>
      <c r="I8" s="31"/>
      <c r="J8" s="142">
        <v>10</v>
      </c>
      <c r="K8" s="142">
        <v>11</v>
      </c>
      <c r="L8" s="12">
        <v>12</v>
      </c>
      <c r="M8" s="210">
        <v>13</v>
      </c>
      <c r="N8" s="211"/>
      <c r="O8" s="142">
        <v>14</v>
      </c>
    </row>
    <row r="9" spans="1:15" ht="15.75" customHeight="1" thickBot="1">
      <c r="A9" s="187">
        <v>15</v>
      </c>
      <c r="B9" s="201" t="s">
        <v>50</v>
      </c>
      <c r="C9" s="187" t="s">
        <v>57</v>
      </c>
      <c r="D9" s="187" t="s">
        <v>167</v>
      </c>
      <c r="E9" s="205">
        <v>41498</v>
      </c>
      <c r="F9" s="141" t="s">
        <v>22</v>
      </c>
      <c r="G9" s="141" t="s">
        <v>28</v>
      </c>
      <c r="H9" s="237">
        <v>4</v>
      </c>
      <c r="I9" s="238"/>
      <c r="J9" s="187">
        <f>113*2</f>
        <v>226</v>
      </c>
      <c r="K9" s="187" t="s">
        <v>87</v>
      </c>
      <c r="L9" s="195">
        <f>H9*J9</f>
        <v>904</v>
      </c>
      <c r="M9" s="199"/>
      <c r="N9" s="200"/>
      <c r="O9" s="187">
        <v>111824248</v>
      </c>
    </row>
    <row r="10" spans="1:15" ht="15" thickBot="1">
      <c r="A10" s="188"/>
      <c r="B10" s="202"/>
      <c r="C10" s="188"/>
      <c r="D10" s="188"/>
      <c r="E10" s="188"/>
      <c r="F10" s="141" t="s">
        <v>19</v>
      </c>
      <c r="G10" s="141" t="s">
        <v>113</v>
      </c>
      <c r="H10" s="239"/>
      <c r="I10" s="240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49</v>
      </c>
      <c r="C11" s="187" t="s">
        <v>56</v>
      </c>
      <c r="D11" s="187" t="s">
        <v>65</v>
      </c>
      <c r="E11" s="205">
        <v>41498</v>
      </c>
      <c r="F11" s="141" t="s">
        <v>19</v>
      </c>
      <c r="G11" s="141" t="s">
        <v>28</v>
      </c>
      <c r="H11" s="231">
        <v>3.7</v>
      </c>
      <c r="I11" s="232"/>
      <c r="J11" s="187">
        <f>96*2</f>
        <v>192</v>
      </c>
      <c r="K11" s="197" t="s">
        <v>83</v>
      </c>
      <c r="L11" s="195">
        <f>H11*J11</f>
        <v>710.40000000000009</v>
      </c>
      <c r="M11" s="199"/>
      <c r="N11" s="200"/>
      <c r="O11" s="187">
        <v>114641263</v>
      </c>
    </row>
    <row r="12" spans="1:15" ht="15.75" customHeight="1" thickBot="1">
      <c r="A12" s="188"/>
      <c r="B12" s="202"/>
      <c r="C12" s="188"/>
      <c r="D12" s="188"/>
      <c r="E12" s="188"/>
      <c r="F12" s="141" t="s">
        <v>22</v>
      </c>
      <c r="G12" s="141" t="s">
        <v>113</v>
      </c>
      <c r="H12" s="233"/>
      <c r="I12" s="234"/>
      <c r="J12" s="188"/>
      <c r="K12" s="19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45</v>
      </c>
      <c r="C13" s="187" t="s">
        <v>54</v>
      </c>
      <c r="D13" s="187" t="s">
        <v>167</v>
      </c>
      <c r="E13" s="205">
        <v>41498</v>
      </c>
      <c r="F13" s="141" t="s">
        <v>19</v>
      </c>
      <c r="G13" s="141" t="s">
        <v>28</v>
      </c>
      <c r="H13" s="231">
        <v>3.7</v>
      </c>
      <c r="I13" s="232"/>
      <c r="J13" s="187">
        <f>167*2</f>
        <v>334</v>
      </c>
      <c r="K13" s="187" t="s">
        <v>76</v>
      </c>
      <c r="L13" s="195">
        <f>H13*J13</f>
        <v>1235.8</v>
      </c>
      <c r="M13" s="199"/>
      <c r="N13" s="200"/>
      <c r="O13" s="187">
        <v>108527760</v>
      </c>
    </row>
    <row r="14" spans="1:15" ht="15.75" customHeight="1" thickBot="1">
      <c r="A14" s="188"/>
      <c r="B14" s="202"/>
      <c r="C14" s="188"/>
      <c r="D14" s="188"/>
      <c r="E14" s="188"/>
      <c r="F14" s="141" t="s">
        <v>22</v>
      </c>
      <c r="G14" s="141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58</v>
      </c>
      <c r="C15" s="187" t="s">
        <v>157</v>
      </c>
      <c r="D15" s="187" t="s">
        <v>167</v>
      </c>
      <c r="E15" s="205">
        <v>41498</v>
      </c>
      <c r="F15" s="141" t="s">
        <v>22</v>
      </c>
      <c r="G15" s="141" t="s">
        <v>28</v>
      </c>
      <c r="H15" s="231" t="s">
        <v>118</v>
      </c>
      <c r="I15" s="232"/>
      <c r="J15" s="187"/>
      <c r="K15" s="187"/>
      <c r="L15" s="195">
        <f>(15+179)*2</f>
        <v>388</v>
      </c>
      <c r="M15" s="199"/>
      <c r="N15" s="200"/>
      <c r="O15" s="187">
        <v>200695289</v>
      </c>
    </row>
    <row r="16" spans="1:15" ht="14.25" customHeight="1" thickBot="1">
      <c r="A16" s="188"/>
      <c r="B16" s="202"/>
      <c r="C16" s="188"/>
      <c r="D16" s="188"/>
      <c r="E16" s="188"/>
      <c r="F16" s="141" t="s">
        <v>19</v>
      </c>
      <c r="G16" s="141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101</v>
      </c>
      <c r="C17" s="187" t="s">
        <v>102</v>
      </c>
      <c r="D17" s="187" t="s">
        <v>167</v>
      </c>
      <c r="E17" s="205">
        <v>41498</v>
      </c>
      <c r="F17" s="141" t="s">
        <v>22</v>
      </c>
      <c r="G17" s="141" t="s">
        <v>35</v>
      </c>
      <c r="H17" s="231">
        <v>3.7</v>
      </c>
      <c r="I17" s="232"/>
      <c r="J17" s="187">
        <f>237*2</f>
        <v>474</v>
      </c>
      <c r="K17" s="187" t="s">
        <v>104</v>
      </c>
      <c r="L17" s="195">
        <f>H17*J17</f>
        <v>1753.8000000000002</v>
      </c>
      <c r="M17" s="199"/>
      <c r="N17" s="200"/>
      <c r="O17" s="187">
        <v>201790997</v>
      </c>
    </row>
    <row r="18" spans="1:15" ht="14.25" customHeight="1" thickBot="1">
      <c r="A18" s="188"/>
      <c r="B18" s="202"/>
      <c r="C18" s="188"/>
      <c r="D18" s="188"/>
      <c r="E18" s="188"/>
      <c r="F18" s="141" t="s">
        <v>19</v>
      </c>
      <c r="G18" s="141" t="s">
        <v>36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/>
      <c r="C19" s="187"/>
      <c r="D19" s="187"/>
      <c r="E19" s="205"/>
      <c r="F19" s="141"/>
      <c r="G19" s="141"/>
      <c r="H19" s="231"/>
      <c r="I19" s="232"/>
      <c r="J19" s="187"/>
      <c r="K19" s="187"/>
      <c r="L19" s="195"/>
      <c r="M19" s="199"/>
      <c r="N19" s="200"/>
      <c r="O19" s="187"/>
    </row>
    <row r="20" spans="1:15" ht="14.25" customHeight="1" thickBot="1">
      <c r="A20" s="188"/>
      <c r="B20" s="202"/>
      <c r="C20" s="188"/>
      <c r="D20" s="188"/>
      <c r="E20" s="188"/>
      <c r="F20" s="141"/>
      <c r="G20" s="141"/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41"/>
      <c r="G21" s="141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41"/>
      <c r="G22" s="141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41"/>
      <c r="G23" s="141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41"/>
      <c r="G24" s="141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41"/>
      <c r="G25" s="141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41"/>
      <c r="G26" s="141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41"/>
      <c r="G27" s="141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41"/>
      <c r="G28" s="141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4992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>
      <c r="A34" s="228" t="s">
        <v>23</v>
      </c>
      <c r="B34" s="228"/>
      <c r="C34" s="228"/>
      <c r="D34" s="229" t="s">
        <v>24</v>
      </c>
      <c r="E34" s="229"/>
      <c r="F34" s="229"/>
      <c r="G34" s="229"/>
      <c r="H34" s="230" t="s">
        <v>25</v>
      </c>
      <c r="I34" s="230"/>
      <c r="J34" s="230"/>
      <c r="K34" s="230"/>
      <c r="L34" s="230"/>
    </row>
    <row r="35" spans="1:15">
      <c r="A35" s="11"/>
      <c r="B35" s="16"/>
    </row>
    <row r="36" spans="1:15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</row>
  </sheetData>
  <mergeCells count="150">
    <mergeCell ref="O29:O30"/>
    <mergeCell ref="A34:C34"/>
    <mergeCell ref="D34:G34"/>
    <mergeCell ref="H34:L34"/>
    <mergeCell ref="M17:N18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H21:I22"/>
    <mergeCell ref="J21:J22"/>
    <mergeCell ref="K21:K22"/>
    <mergeCell ref="L21:L22"/>
    <mergeCell ref="M21:N21"/>
    <mergeCell ref="O21:O22"/>
    <mergeCell ref="M22:N22"/>
    <mergeCell ref="J19:J20"/>
    <mergeCell ref="K19:K20"/>
    <mergeCell ref="L19:L20"/>
    <mergeCell ref="M19:N20"/>
    <mergeCell ref="O19:O20"/>
    <mergeCell ref="H19:I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J17:J18"/>
    <mergeCell ref="K17:K18"/>
    <mergeCell ref="L17:L18"/>
    <mergeCell ref="O17:O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activeCell="B9" sqref="B9:O10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164</v>
      </c>
      <c r="B3" s="235"/>
      <c r="C3" s="235"/>
      <c r="D3" s="21"/>
      <c r="F3" s="227" t="s">
        <v>171</v>
      </c>
      <c r="G3" s="227"/>
      <c r="H3" s="227"/>
      <c r="I3" s="1"/>
      <c r="J3" s="227" t="s">
        <v>172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51"/>
      <c r="K4" s="207" t="s">
        <v>8</v>
      </c>
      <c r="L4" s="32"/>
      <c r="M4" s="212" t="s">
        <v>10</v>
      </c>
      <c r="N4" s="213"/>
      <c r="O4" s="150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52"/>
      <c r="K5" s="208"/>
      <c r="L5" s="33"/>
      <c r="M5" s="214" t="s">
        <v>11</v>
      </c>
      <c r="N5" s="215"/>
      <c r="O5" s="149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52"/>
      <c r="K6" s="208"/>
      <c r="L6" s="33"/>
      <c r="M6" s="214" t="s">
        <v>12</v>
      </c>
      <c r="N6" s="215"/>
      <c r="O6" s="149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53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61">
        <v>1</v>
      </c>
      <c r="B8" s="162">
        <v>2</v>
      </c>
      <c r="C8" s="163"/>
      <c r="D8" s="163"/>
      <c r="E8" s="163">
        <v>3</v>
      </c>
      <c r="F8" s="241">
        <v>4</v>
      </c>
      <c r="G8" s="242"/>
      <c r="H8" s="241">
        <v>8</v>
      </c>
      <c r="I8" s="243"/>
      <c r="J8" s="163">
        <v>10</v>
      </c>
      <c r="K8" s="163">
        <v>11</v>
      </c>
      <c r="L8" s="164">
        <v>12</v>
      </c>
      <c r="M8" s="241">
        <v>13</v>
      </c>
      <c r="N8" s="243"/>
      <c r="O8" s="163">
        <v>14</v>
      </c>
    </row>
    <row r="9" spans="1:15" ht="15.75" customHeight="1" thickBot="1">
      <c r="A9" s="187">
        <v>15</v>
      </c>
      <c r="B9" s="201" t="s">
        <v>176</v>
      </c>
      <c r="C9" s="187" t="s">
        <v>100</v>
      </c>
      <c r="D9" s="187" t="s">
        <v>167</v>
      </c>
      <c r="E9" s="205">
        <v>41500</v>
      </c>
      <c r="F9" s="148" t="s">
        <v>22</v>
      </c>
      <c r="G9" s="148" t="s">
        <v>28</v>
      </c>
      <c r="H9" s="237">
        <v>3.7</v>
      </c>
      <c r="I9" s="238"/>
      <c r="J9" s="187">
        <f>234*2</f>
        <v>468</v>
      </c>
      <c r="K9" s="187" t="s">
        <v>175</v>
      </c>
      <c r="L9" s="195">
        <f>H9*J9</f>
        <v>1731.6000000000001</v>
      </c>
      <c r="M9" s="199"/>
      <c r="N9" s="200"/>
      <c r="O9" s="187">
        <v>108843093</v>
      </c>
    </row>
    <row r="10" spans="1:15" ht="15" thickBot="1">
      <c r="A10" s="188"/>
      <c r="B10" s="202"/>
      <c r="C10" s="188"/>
      <c r="D10" s="188"/>
      <c r="E10" s="188"/>
      <c r="F10" s="148" t="s">
        <v>19</v>
      </c>
      <c r="G10" s="148" t="s">
        <v>113</v>
      </c>
      <c r="H10" s="239"/>
      <c r="I10" s="240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/>
      <c r="C11" s="187"/>
      <c r="D11" s="187"/>
      <c r="E11" s="205"/>
      <c r="F11" s="148"/>
      <c r="G11" s="148"/>
      <c r="H11" s="231"/>
      <c r="I11" s="232"/>
      <c r="J11" s="187"/>
      <c r="K11" s="197"/>
      <c r="L11" s="195"/>
      <c r="M11" s="199"/>
      <c r="N11" s="200"/>
      <c r="O11" s="187"/>
    </row>
    <row r="12" spans="1:15" ht="15.75" customHeight="1" thickBot="1">
      <c r="A12" s="188"/>
      <c r="B12" s="202"/>
      <c r="C12" s="188"/>
      <c r="D12" s="188"/>
      <c r="E12" s="188"/>
      <c r="F12" s="148"/>
      <c r="G12" s="148"/>
      <c r="H12" s="233"/>
      <c r="I12" s="234"/>
      <c r="J12" s="188"/>
      <c r="K12" s="198"/>
      <c r="L12" s="196"/>
      <c r="M12" s="189"/>
      <c r="N12" s="190"/>
      <c r="O12" s="188"/>
    </row>
    <row r="13" spans="1:15" ht="15.75" customHeight="1" thickBot="1">
      <c r="A13" s="187">
        <v>17</v>
      </c>
      <c r="B13" s="201"/>
      <c r="C13" s="187"/>
      <c r="D13" s="187"/>
      <c r="E13" s="205"/>
      <c r="F13" s="148"/>
      <c r="G13" s="148"/>
      <c r="H13" s="231"/>
      <c r="I13" s="232"/>
      <c r="J13" s="187"/>
      <c r="K13" s="187"/>
      <c r="L13" s="195"/>
      <c r="M13" s="199"/>
      <c r="N13" s="200"/>
      <c r="O13" s="187"/>
    </row>
    <row r="14" spans="1:15" ht="15.75" customHeight="1" thickBot="1">
      <c r="A14" s="188"/>
      <c r="B14" s="202"/>
      <c r="C14" s="188"/>
      <c r="D14" s="188"/>
      <c r="E14" s="188"/>
      <c r="F14" s="148"/>
      <c r="G14" s="148"/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/>
      <c r="C15" s="187"/>
      <c r="D15" s="187"/>
      <c r="E15" s="205"/>
      <c r="F15" s="148"/>
      <c r="G15" s="148"/>
      <c r="H15" s="231"/>
      <c r="I15" s="232"/>
      <c r="J15" s="187"/>
      <c r="K15" s="187"/>
      <c r="L15" s="195"/>
      <c r="M15" s="199"/>
      <c r="N15" s="200"/>
      <c r="O15" s="187"/>
    </row>
    <row r="16" spans="1:15" ht="14.25" customHeight="1" thickBot="1">
      <c r="A16" s="188"/>
      <c r="B16" s="202"/>
      <c r="C16" s="188"/>
      <c r="D16" s="188"/>
      <c r="E16" s="188"/>
      <c r="F16" s="148"/>
      <c r="G16" s="148"/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/>
      <c r="C17" s="187"/>
      <c r="D17" s="187"/>
      <c r="E17" s="205"/>
      <c r="F17" s="148"/>
      <c r="G17" s="148"/>
      <c r="H17" s="231"/>
      <c r="I17" s="232"/>
      <c r="J17" s="187"/>
      <c r="K17" s="187"/>
      <c r="L17" s="195"/>
      <c r="M17" s="199"/>
      <c r="N17" s="200"/>
      <c r="O17" s="187"/>
    </row>
    <row r="18" spans="1:15" ht="14.25" customHeight="1" thickBot="1">
      <c r="A18" s="188"/>
      <c r="B18" s="202"/>
      <c r="C18" s="188"/>
      <c r="D18" s="188"/>
      <c r="E18" s="188"/>
      <c r="F18" s="148"/>
      <c r="G18" s="148"/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/>
      <c r="C19" s="187"/>
      <c r="D19" s="187"/>
      <c r="E19" s="205"/>
      <c r="F19" s="148"/>
      <c r="G19" s="148"/>
      <c r="H19" s="231"/>
      <c r="I19" s="232"/>
      <c r="J19" s="187"/>
      <c r="K19" s="187"/>
      <c r="L19" s="195"/>
      <c r="M19" s="199"/>
      <c r="N19" s="200"/>
      <c r="O19" s="187"/>
    </row>
    <row r="20" spans="1:15" ht="14.25" customHeight="1" thickBot="1">
      <c r="A20" s="188"/>
      <c r="B20" s="202"/>
      <c r="C20" s="188"/>
      <c r="D20" s="188"/>
      <c r="E20" s="188"/>
      <c r="F20" s="148"/>
      <c r="G20" s="148"/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48"/>
      <c r="G21" s="148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48"/>
      <c r="G22" s="148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48"/>
      <c r="G23" s="148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48"/>
      <c r="G24" s="148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48"/>
      <c r="G25" s="148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48"/>
      <c r="G26" s="148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48"/>
      <c r="G27" s="148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48"/>
      <c r="G28" s="148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1731.6000000000001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>
      <c r="A34" s="228" t="s">
        <v>23</v>
      </c>
      <c r="B34" s="228"/>
      <c r="C34" s="228"/>
      <c r="D34" s="229" t="s">
        <v>24</v>
      </c>
      <c r="E34" s="229"/>
      <c r="F34" s="229"/>
      <c r="G34" s="229"/>
      <c r="H34" s="230" t="s">
        <v>25</v>
      </c>
      <c r="I34" s="230"/>
      <c r="J34" s="230"/>
      <c r="K34" s="230"/>
      <c r="L34" s="230"/>
    </row>
    <row r="35" spans="1:15">
      <c r="A35" s="11"/>
      <c r="B35" s="16"/>
    </row>
    <row r="36" spans="1:15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</row>
  </sheetData>
  <mergeCells count="151">
    <mergeCell ref="O29:O30"/>
    <mergeCell ref="A34:C34"/>
    <mergeCell ref="D34:G34"/>
    <mergeCell ref="H34:L34"/>
    <mergeCell ref="H8:I8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H19:I20"/>
    <mergeCell ref="J19:J20"/>
    <mergeCell ref="K19:K20"/>
    <mergeCell ref="L19:L20"/>
    <mergeCell ref="M19:N20"/>
    <mergeCell ref="O19:O20"/>
    <mergeCell ref="J17:J18"/>
    <mergeCell ref="K17:K18"/>
    <mergeCell ref="L17:L18"/>
    <mergeCell ref="M17:N18"/>
    <mergeCell ref="O17:O18"/>
    <mergeCell ref="H17:I18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33"/>
  <sheetViews>
    <sheetView topLeftCell="A4" workbookViewId="0">
      <selection activeCell="S17" sqref="S17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4.6640625" customWidth="1"/>
    <col min="11" max="11" width="7.6640625" bestFit="1" customWidth="1"/>
    <col min="12" max="12" width="7.109375" customWidth="1"/>
  </cols>
  <sheetData>
    <row r="1" spans="1:15">
      <c r="A1" s="11"/>
      <c r="B1" s="15"/>
      <c r="F1" s="11"/>
      <c r="L1" s="13"/>
    </row>
    <row r="2" spans="1:15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5" thickBot="1">
      <c r="A3" s="235" t="s">
        <v>164</v>
      </c>
      <c r="B3" s="235"/>
      <c r="C3" s="235"/>
      <c r="D3" s="21"/>
      <c r="F3" s="227" t="s">
        <v>177</v>
      </c>
      <c r="G3" s="227"/>
      <c r="H3" s="227"/>
      <c r="I3" s="1"/>
      <c r="J3" s="227" t="s">
        <v>178</v>
      </c>
      <c r="K3" s="227"/>
      <c r="L3" s="227"/>
    </row>
    <row r="4" spans="1:15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55"/>
      <c r="K4" s="207" t="s">
        <v>8</v>
      </c>
      <c r="L4" s="32"/>
      <c r="M4" s="212" t="s">
        <v>10</v>
      </c>
      <c r="N4" s="213"/>
      <c r="O4" s="159" t="s">
        <v>14</v>
      </c>
    </row>
    <row r="5" spans="1:15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56"/>
      <c r="K5" s="208"/>
      <c r="L5" s="33"/>
      <c r="M5" s="214" t="s">
        <v>11</v>
      </c>
      <c r="N5" s="215"/>
      <c r="O5" s="160" t="s">
        <v>15</v>
      </c>
    </row>
    <row r="6" spans="1:15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56"/>
      <c r="K6" s="208"/>
      <c r="L6" s="33"/>
      <c r="M6" s="214" t="s">
        <v>12</v>
      </c>
      <c r="N6" s="215"/>
      <c r="O6" s="160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57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56">
        <v>1</v>
      </c>
      <c r="B8" s="17">
        <v>2</v>
      </c>
      <c r="C8" s="160"/>
      <c r="D8" s="160"/>
      <c r="E8" s="160">
        <v>3</v>
      </c>
      <c r="F8" s="210">
        <v>4</v>
      </c>
      <c r="G8" s="221"/>
      <c r="H8" s="158">
        <v>8</v>
      </c>
      <c r="I8" s="31"/>
      <c r="J8" s="160">
        <v>10</v>
      </c>
      <c r="K8" s="160">
        <v>11</v>
      </c>
      <c r="L8" s="12">
        <v>12</v>
      </c>
      <c r="M8" s="210">
        <v>13</v>
      </c>
      <c r="N8" s="211"/>
      <c r="O8" s="160">
        <v>14</v>
      </c>
    </row>
    <row r="9" spans="1:15" ht="15" thickBot="1">
      <c r="A9" s="187">
        <v>15</v>
      </c>
      <c r="B9" s="201" t="s">
        <v>71</v>
      </c>
      <c r="C9" s="187" t="s">
        <v>157</v>
      </c>
      <c r="D9" s="187" t="s">
        <v>167</v>
      </c>
      <c r="E9" s="205">
        <v>41505</v>
      </c>
      <c r="F9" s="165" t="s">
        <v>19</v>
      </c>
      <c r="G9" s="165" t="s">
        <v>28</v>
      </c>
      <c r="H9" s="231" t="s">
        <v>118</v>
      </c>
      <c r="I9" s="232"/>
      <c r="J9" s="187"/>
      <c r="K9" s="187"/>
      <c r="L9" s="195">
        <f>239*2</f>
        <v>478</v>
      </c>
      <c r="M9" s="199"/>
      <c r="N9" s="200"/>
      <c r="O9" s="187">
        <v>115079332</v>
      </c>
    </row>
    <row r="10" spans="1:15" ht="15" thickBot="1">
      <c r="A10" s="188"/>
      <c r="B10" s="202"/>
      <c r="C10" s="188"/>
      <c r="D10" s="188"/>
      <c r="E10" s="188"/>
      <c r="F10" s="165" t="s">
        <v>22</v>
      </c>
      <c r="G10" s="165" t="s">
        <v>64</v>
      </c>
      <c r="H10" s="233"/>
      <c r="I10" s="234"/>
      <c r="J10" s="188"/>
      <c r="K10" s="188"/>
      <c r="L10" s="196"/>
      <c r="M10" s="189"/>
      <c r="N10" s="190"/>
      <c r="O10" s="188"/>
    </row>
    <row r="11" spans="1:15" ht="15" thickBot="1">
      <c r="A11" s="187">
        <v>16</v>
      </c>
      <c r="B11" s="201" t="s">
        <v>41</v>
      </c>
      <c r="C11" s="187" t="s">
        <v>150</v>
      </c>
      <c r="D11" s="187" t="s">
        <v>167</v>
      </c>
      <c r="E11" s="205">
        <v>41505</v>
      </c>
      <c r="F11" s="154" t="s">
        <v>22</v>
      </c>
      <c r="G11" s="154" t="s">
        <v>28</v>
      </c>
      <c r="H11" s="231">
        <v>3.7</v>
      </c>
      <c r="I11" s="232"/>
      <c r="J11" s="187">
        <f>166*2</f>
        <v>332</v>
      </c>
      <c r="K11" s="187" t="s">
        <v>47</v>
      </c>
      <c r="L11" s="195">
        <f>H11*J11</f>
        <v>1228.4000000000001</v>
      </c>
      <c r="M11" s="199"/>
      <c r="N11" s="200"/>
      <c r="O11" s="187">
        <v>113545776</v>
      </c>
    </row>
    <row r="12" spans="1:15" ht="15" thickBot="1">
      <c r="A12" s="188"/>
      <c r="B12" s="202"/>
      <c r="C12" s="188"/>
      <c r="D12" s="188"/>
      <c r="E12" s="188"/>
      <c r="F12" s="154" t="s">
        <v>19</v>
      </c>
      <c r="G12" s="154" t="s">
        <v>31</v>
      </c>
      <c r="H12" s="233"/>
      <c r="I12" s="234"/>
      <c r="J12" s="188"/>
      <c r="K12" s="188"/>
      <c r="L12" s="196"/>
      <c r="M12" s="189"/>
      <c r="N12" s="190"/>
      <c r="O12" s="188"/>
    </row>
    <row r="13" spans="1:15" ht="15" thickBot="1">
      <c r="A13" s="187">
        <v>17</v>
      </c>
      <c r="B13" s="201" t="s">
        <v>142</v>
      </c>
      <c r="C13" s="187" t="s">
        <v>143</v>
      </c>
      <c r="D13" s="187" t="s">
        <v>167</v>
      </c>
      <c r="E13" s="205">
        <v>41505</v>
      </c>
      <c r="F13" s="154" t="s">
        <v>22</v>
      </c>
      <c r="G13" s="154" t="s">
        <v>32</v>
      </c>
      <c r="H13" s="231">
        <v>3.7</v>
      </c>
      <c r="I13" s="232"/>
      <c r="J13" s="187">
        <f>115</f>
        <v>115</v>
      </c>
      <c r="K13" s="187" t="s">
        <v>146</v>
      </c>
      <c r="L13" s="195">
        <f>H13*J13</f>
        <v>425.5</v>
      </c>
      <c r="M13" s="199"/>
      <c r="N13" s="200"/>
      <c r="O13" s="187">
        <v>200773369</v>
      </c>
    </row>
    <row r="14" spans="1:15" ht="15" thickBot="1">
      <c r="A14" s="188"/>
      <c r="B14" s="202"/>
      <c r="C14" s="188"/>
      <c r="D14" s="188"/>
      <c r="E14" s="188"/>
      <c r="F14" s="154" t="s">
        <v>19</v>
      </c>
      <c r="G14" s="154" t="s">
        <v>33</v>
      </c>
      <c r="H14" s="233"/>
      <c r="I14" s="234"/>
      <c r="J14" s="188"/>
      <c r="K14" s="188"/>
      <c r="L14" s="196"/>
      <c r="M14" s="189"/>
      <c r="N14" s="190"/>
      <c r="O14" s="188"/>
    </row>
    <row r="15" spans="1:15" ht="15" thickBot="1">
      <c r="A15" s="187">
        <v>19</v>
      </c>
      <c r="B15" s="201" t="s">
        <v>145</v>
      </c>
      <c r="C15" s="187" t="s">
        <v>144</v>
      </c>
      <c r="D15" s="187" t="s">
        <v>167</v>
      </c>
      <c r="E15" s="205">
        <v>41505</v>
      </c>
      <c r="F15" s="154" t="s">
        <v>19</v>
      </c>
      <c r="G15" s="154" t="s">
        <v>20</v>
      </c>
      <c r="H15" s="231">
        <v>3.7</v>
      </c>
      <c r="I15" s="232"/>
      <c r="J15" s="187">
        <f>209*2</f>
        <v>418</v>
      </c>
      <c r="K15" s="187" t="s">
        <v>155</v>
      </c>
      <c r="L15" s="195">
        <f>H15*J15</f>
        <v>1546.6000000000001</v>
      </c>
      <c r="M15" s="199"/>
      <c r="N15" s="200"/>
      <c r="O15" s="187">
        <v>109909278</v>
      </c>
    </row>
    <row r="16" spans="1:15" ht="15" thickBot="1">
      <c r="A16" s="188"/>
      <c r="B16" s="202"/>
      <c r="C16" s="188"/>
      <c r="D16" s="188"/>
      <c r="E16" s="188"/>
      <c r="F16" s="154" t="s">
        <v>22</v>
      </c>
      <c r="G16" s="154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9" ht="15" thickBot="1">
      <c r="A17" s="187">
        <v>20</v>
      </c>
      <c r="B17" s="201" t="s">
        <v>147</v>
      </c>
      <c r="C17" s="187" t="s">
        <v>52</v>
      </c>
      <c r="D17" s="187" t="s">
        <v>167</v>
      </c>
      <c r="E17" s="205">
        <v>41505</v>
      </c>
      <c r="F17" s="154" t="s">
        <v>19</v>
      </c>
      <c r="G17" s="154" t="s">
        <v>20</v>
      </c>
      <c r="H17" s="231">
        <v>3.7</v>
      </c>
      <c r="I17" s="232"/>
      <c r="J17" s="187">
        <f>220*2</f>
        <v>440</v>
      </c>
      <c r="K17" s="187" t="s">
        <v>152</v>
      </c>
      <c r="L17" s="195">
        <f>H17*J17</f>
        <v>1628</v>
      </c>
      <c r="M17" s="199"/>
      <c r="N17" s="200"/>
      <c r="O17" s="187">
        <v>115092908</v>
      </c>
    </row>
    <row r="18" spans="1:19" ht="15" thickBot="1">
      <c r="A18" s="188"/>
      <c r="B18" s="202"/>
      <c r="C18" s="188"/>
      <c r="D18" s="188"/>
      <c r="E18" s="188"/>
      <c r="F18" s="154" t="s">
        <v>22</v>
      </c>
      <c r="G18" s="154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9" ht="15" thickBot="1">
      <c r="A19" s="187">
        <v>21</v>
      </c>
      <c r="B19" s="201" t="s">
        <v>176</v>
      </c>
      <c r="C19" s="187" t="s">
        <v>111</v>
      </c>
      <c r="D19" s="187" t="s">
        <v>167</v>
      </c>
      <c r="E19" s="205">
        <v>41505</v>
      </c>
      <c r="F19" s="165" t="s">
        <v>22</v>
      </c>
      <c r="G19" s="165" t="s">
        <v>28</v>
      </c>
      <c r="H19" s="237">
        <v>3.7</v>
      </c>
      <c r="I19" s="238"/>
      <c r="J19" s="187">
        <f>68*2</f>
        <v>136</v>
      </c>
      <c r="K19" s="187" t="s">
        <v>175</v>
      </c>
      <c r="L19" s="195">
        <f>H19*J19</f>
        <v>503.20000000000005</v>
      </c>
      <c r="M19" s="199"/>
      <c r="N19" s="200"/>
      <c r="O19" s="187">
        <v>108843093</v>
      </c>
    </row>
    <row r="20" spans="1:19" ht="15" thickBot="1">
      <c r="A20" s="188"/>
      <c r="B20" s="202"/>
      <c r="C20" s="188"/>
      <c r="D20" s="188"/>
      <c r="E20" s="188"/>
      <c r="F20" s="165" t="s">
        <v>19</v>
      </c>
      <c r="G20" s="165" t="s">
        <v>113</v>
      </c>
      <c r="H20" s="239"/>
      <c r="I20" s="240"/>
      <c r="J20" s="188"/>
      <c r="K20" s="188"/>
      <c r="L20" s="196"/>
      <c r="M20" s="189"/>
      <c r="N20" s="190"/>
      <c r="O20" s="188"/>
    </row>
    <row r="21" spans="1:19" ht="15" thickBot="1">
      <c r="A21" s="187">
        <v>22</v>
      </c>
      <c r="B21" s="201" t="s">
        <v>151</v>
      </c>
      <c r="C21" s="187" t="s">
        <v>119</v>
      </c>
      <c r="D21" s="187" t="s">
        <v>167</v>
      </c>
      <c r="E21" s="205">
        <v>41505</v>
      </c>
      <c r="F21" s="154" t="s">
        <v>19</v>
      </c>
      <c r="G21" s="154" t="s">
        <v>20</v>
      </c>
      <c r="H21" s="231" t="s">
        <v>168</v>
      </c>
      <c r="I21" s="232"/>
      <c r="J21" s="187">
        <f>209*2</f>
        <v>418</v>
      </c>
      <c r="K21" s="187" t="s">
        <v>154</v>
      </c>
      <c r="L21" s="195">
        <v>1648</v>
      </c>
      <c r="M21" s="199"/>
      <c r="N21" s="200"/>
      <c r="O21" s="187">
        <v>113966065</v>
      </c>
    </row>
    <row r="22" spans="1:19" ht="15" thickBot="1">
      <c r="A22" s="188"/>
      <c r="B22" s="202"/>
      <c r="C22" s="188"/>
      <c r="D22" s="188"/>
      <c r="E22" s="188"/>
      <c r="F22" s="154" t="s">
        <v>22</v>
      </c>
      <c r="G22" s="154" t="s">
        <v>21</v>
      </c>
      <c r="H22" s="233"/>
      <c r="I22" s="234"/>
      <c r="J22" s="188"/>
      <c r="K22" s="188"/>
      <c r="L22" s="196"/>
      <c r="M22" s="189"/>
      <c r="N22" s="190"/>
      <c r="O22" s="188"/>
    </row>
    <row r="23" spans="1:19" ht="15" thickBot="1">
      <c r="A23" s="187">
        <v>23</v>
      </c>
      <c r="B23" s="201" t="s">
        <v>44</v>
      </c>
      <c r="C23" s="187" t="s">
        <v>179</v>
      </c>
      <c r="D23" s="187" t="s">
        <v>167</v>
      </c>
      <c r="E23" s="205">
        <v>41505</v>
      </c>
      <c r="F23" s="154" t="s">
        <v>19</v>
      </c>
      <c r="G23" s="154" t="s">
        <v>28</v>
      </c>
      <c r="H23" s="237">
        <v>3.7</v>
      </c>
      <c r="I23" s="238"/>
      <c r="J23" s="187">
        <f>98+226</f>
        <v>324</v>
      </c>
      <c r="K23" s="187" t="s">
        <v>80</v>
      </c>
      <c r="L23" s="195">
        <f>H23*J23</f>
        <v>1198.8</v>
      </c>
      <c r="M23" s="199"/>
      <c r="N23" s="200"/>
      <c r="O23" s="187">
        <v>113002580</v>
      </c>
    </row>
    <row r="24" spans="1:19" ht="15" thickBot="1">
      <c r="A24" s="188"/>
      <c r="B24" s="202"/>
      <c r="C24" s="188"/>
      <c r="D24" s="188"/>
      <c r="E24" s="188"/>
      <c r="F24" s="154" t="s">
        <v>22</v>
      </c>
      <c r="G24" s="154" t="s">
        <v>113</v>
      </c>
      <c r="H24" s="239"/>
      <c r="I24" s="240"/>
      <c r="J24" s="188"/>
      <c r="K24" s="188"/>
      <c r="L24" s="196"/>
      <c r="M24" s="189"/>
      <c r="N24" s="190"/>
      <c r="O24" s="188"/>
    </row>
    <row r="25" spans="1:19" ht="15" thickBot="1">
      <c r="A25" s="187">
        <v>24</v>
      </c>
      <c r="B25" s="201" t="s">
        <v>66</v>
      </c>
      <c r="C25" s="187" t="s">
        <v>74</v>
      </c>
      <c r="D25" s="187" t="s">
        <v>167</v>
      </c>
      <c r="E25" s="205">
        <v>41505</v>
      </c>
      <c r="F25" s="154" t="s">
        <v>22</v>
      </c>
      <c r="G25" s="154" t="s">
        <v>28</v>
      </c>
      <c r="H25" s="231">
        <v>4</v>
      </c>
      <c r="I25" s="232"/>
      <c r="J25" s="187">
        <f>(11*2)+3</f>
        <v>25</v>
      </c>
      <c r="K25" s="187" t="s">
        <v>84</v>
      </c>
      <c r="L25" s="195">
        <f>H25*J25</f>
        <v>100</v>
      </c>
      <c r="M25" s="199"/>
      <c r="N25" s="200"/>
      <c r="O25" s="187">
        <v>200721999</v>
      </c>
    </row>
    <row r="26" spans="1:19" ht="15" thickBot="1">
      <c r="A26" s="188"/>
      <c r="B26" s="202"/>
      <c r="C26" s="188"/>
      <c r="D26" s="188"/>
      <c r="E26" s="188"/>
      <c r="F26" s="154" t="s">
        <v>19</v>
      </c>
      <c r="G26" s="154" t="s">
        <v>31</v>
      </c>
      <c r="H26" s="233"/>
      <c r="I26" s="234"/>
      <c r="J26" s="188"/>
      <c r="K26" s="188"/>
      <c r="L26" s="196"/>
      <c r="M26" s="189"/>
      <c r="N26" s="190"/>
      <c r="O26" s="188"/>
    </row>
    <row r="27" spans="1:19" ht="15" thickBot="1">
      <c r="A27" s="187">
        <v>25</v>
      </c>
      <c r="B27" s="201"/>
      <c r="C27" s="187"/>
      <c r="D27" s="187"/>
      <c r="E27" s="205"/>
      <c r="F27" s="154"/>
      <c r="G27" s="154"/>
      <c r="H27" s="237"/>
      <c r="I27" s="238"/>
      <c r="J27" s="187"/>
      <c r="K27" s="187"/>
      <c r="L27" s="195"/>
      <c r="M27" s="199"/>
      <c r="N27" s="200"/>
      <c r="O27" s="187"/>
      <c r="R27" t="s">
        <v>174</v>
      </c>
      <c r="S27">
        <v>-232</v>
      </c>
    </row>
    <row r="28" spans="1:19" ht="15" thickBot="1">
      <c r="A28" s="188"/>
      <c r="B28" s="202"/>
      <c r="C28" s="188"/>
      <c r="D28" s="188"/>
      <c r="E28" s="188"/>
      <c r="F28" s="154"/>
      <c r="G28" s="154"/>
      <c r="H28" s="239"/>
      <c r="I28" s="240"/>
      <c r="J28" s="188"/>
      <c r="K28" s="188"/>
      <c r="L28" s="196"/>
      <c r="M28" s="189"/>
      <c r="N28" s="190"/>
      <c r="O28" s="188"/>
    </row>
    <row r="29" spans="1:19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8756.5</v>
      </c>
      <c r="M29" s="191"/>
      <c r="N29" s="192"/>
      <c r="O29" s="187"/>
    </row>
    <row r="30" spans="1:19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9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3">
    <mergeCell ref="A2:O2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A11:A12"/>
    <mergeCell ref="B11:B12"/>
    <mergeCell ref="C11:C12"/>
    <mergeCell ref="D11:D12"/>
    <mergeCell ref="E11:E12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activeCell="B17" sqref="B17:O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164</v>
      </c>
      <c r="B3" s="235"/>
      <c r="C3" s="235"/>
      <c r="D3" s="21"/>
      <c r="F3" s="227" t="s">
        <v>177</v>
      </c>
      <c r="G3" s="227"/>
      <c r="H3" s="227"/>
      <c r="I3" s="1"/>
      <c r="J3" s="227" t="s">
        <v>178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55"/>
      <c r="K4" s="207" t="s">
        <v>8</v>
      </c>
      <c r="L4" s="32"/>
      <c r="M4" s="212" t="s">
        <v>10</v>
      </c>
      <c r="N4" s="213"/>
      <c r="O4" s="159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56"/>
      <c r="K5" s="208"/>
      <c r="L5" s="33"/>
      <c r="M5" s="214" t="s">
        <v>11</v>
      </c>
      <c r="N5" s="215"/>
      <c r="O5" s="160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56"/>
      <c r="K6" s="208"/>
      <c r="L6" s="33"/>
      <c r="M6" s="214" t="s">
        <v>12</v>
      </c>
      <c r="N6" s="215"/>
      <c r="O6" s="160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57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56">
        <v>1</v>
      </c>
      <c r="B8" s="17">
        <v>2</v>
      </c>
      <c r="C8" s="160"/>
      <c r="D8" s="160"/>
      <c r="E8" s="160">
        <v>3</v>
      </c>
      <c r="F8" s="210">
        <v>4</v>
      </c>
      <c r="G8" s="221"/>
      <c r="H8" s="158">
        <v>8</v>
      </c>
      <c r="I8" s="31"/>
      <c r="J8" s="160">
        <v>10</v>
      </c>
      <c r="K8" s="160">
        <v>11</v>
      </c>
      <c r="L8" s="12">
        <v>12</v>
      </c>
      <c r="M8" s="210">
        <v>13</v>
      </c>
      <c r="N8" s="211"/>
      <c r="O8" s="160">
        <v>14</v>
      </c>
    </row>
    <row r="9" spans="1:15" ht="15.75" customHeight="1" thickBot="1">
      <c r="A9" s="187">
        <v>15</v>
      </c>
      <c r="B9" s="201" t="s">
        <v>50</v>
      </c>
      <c r="C9" s="187" t="s">
        <v>57</v>
      </c>
      <c r="D9" s="187" t="s">
        <v>167</v>
      </c>
      <c r="E9" s="205">
        <v>41505</v>
      </c>
      <c r="F9" s="154" t="s">
        <v>22</v>
      </c>
      <c r="G9" s="154" t="s">
        <v>28</v>
      </c>
      <c r="H9" s="237">
        <f>(4+3.7)/2</f>
        <v>3.85</v>
      </c>
      <c r="I9" s="238"/>
      <c r="J9" s="187">
        <f>113*2</f>
        <v>226</v>
      </c>
      <c r="K9" s="187" t="s">
        <v>87</v>
      </c>
      <c r="L9" s="195">
        <f>H9*J9</f>
        <v>870.1</v>
      </c>
      <c r="M9" s="199"/>
      <c r="N9" s="200"/>
      <c r="O9" s="187">
        <v>111824248</v>
      </c>
    </row>
    <row r="10" spans="1:15" ht="15" thickBot="1">
      <c r="A10" s="188"/>
      <c r="B10" s="202"/>
      <c r="C10" s="188"/>
      <c r="D10" s="188"/>
      <c r="E10" s="188"/>
      <c r="F10" s="154" t="s">
        <v>19</v>
      </c>
      <c r="G10" s="154" t="s">
        <v>113</v>
      </c>
      <c r="H10" s="239"/>
      <c r="I10" s="240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49</v>
      </c>
      <c r="C11" s="187" t="s">
        <v>56</v>
      </c>
      <c r="D11" s="187" t="s">
        <v>65</v>
      </c>
      <c r="E11" s="205">
        <v>41505</v>
      </c>
      <c r="F11" s="154" t="s">
        <v>19</v>
      </c>
      <c r="G11" s="154" t="s">
        <v>28</v>
      </c>
      <c r="H11" s="231">
        <v>3.7</v>
      </c>
      <c r="I11" s="232"/>
      <c r="J11" s="187">
        <f>96*2</f>
        <v>192</v>
      </c>
      <c r="K11" s="197" t="s">
        <v>83</v>
      </c>
      <c r="L11" s="195">
        <f>H11*J11</f>
        <v>710.40000000000009</v>
      </c>
      <c r="M11" s="199"/>
      <c r="N11" s="200"/>
      <c r="O11" s="187">
        <v>114641263</v>
      </c>
    </row>
    <row r="12" spans="1:15" ht="15.75" customHeight="1" thickBot="1">
      <c r="A12" s="188"/>
      <c r="B12" s="202"/>
      <c r="C12" s="188"/>
      <c r="D12" s="188"/>
      <c r="E12" s="188"/>
      <c r="F12" s="154" t="s">
        <v>22</v>
      </c>
      <c r="G12" s="154" t="s">
        <v>113</v>
      </c>
      <c r="H12" s="233"/>
      <c r="I12" s="234"/>
      <c r="J12" s="188"/>
      <c r="K12" s="19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45</v>
      </c>
      <c r="C13" s="187" t="s">
        <v>54</v>
      </c>
      <c r="D13" s="187" t="s">
        <v>167</v>
      </c>
      <c r="E13" s="205">
        <v>41505</v>
      </c>
      <c r="F13" s="154" t="s">
        <v>19</v>
      </c>
      <c r="G13" s="154" t="s">
        <v>28</v>
      </c>
      <c r="H13" s="231">
        <v>3.7</v>
      </c>
      <c r="I13" s="232"/>
      <c r="J13" s="187">
        <f>167*2</f>
        <v>334</v>
      </c>
      <c r="K13" s="187" t="s">
        <v>76</v>
      </c>
      <c r="L13" s="195">
        <f>H13*J13</f>
        <v>1235.8</v>
      </c>
      <c r="M13" s="199"/>
      <c r="N13" s="200"/>
      <c r="O13" s="187">
        <v>108527760</v>
      </c>
    </row>
    <row r="14" spans="1:15" ht="15.75" customHeight="1" thickBot="1">
      <c r="A14" s="188"/>
      <c r="B14" s="202"/>
      <c r="C14" s="188"/>
      <c r="D14" s="188"/>
      <c r="E14" s="188"/>
      <c r="F14" s="154" t="s">
        <v>22</v>
      </c>
      <c r="G14" s="154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58</v>
      </c>
      <c r="C15" s="187" t="s">
        <v>157</v>
      </c>
      <c r="D15" s="187" t="s">
        <v>167</v>
      </c>
      <c r="E15" s="205">
        <v>41505</v>
      </c>
      <c r="F15" s="154" t="s">
        <v>22</v>
      </c>
      <c r="G15" s="154" t="s">
        <v>28</v>
      </c>
      <c r="H15" s="231" t="s">
        <v>118</v>
      </c>
      <c r="I15" s="232"/>
      <c r="J15" s="187"/>
      <c r="K15" s="187"/>
      <c r="L15" s="195">
        <f>(15+179)*2</f>
        <v>388</v>
      </c>
      <c r="M15" s="199"/>
      <c r="N15" s="200"/>
      <c r="O15" s="187">
        <v>200695289</v>
      </c>
    </row>
    <row r="16" spans="1:15" ht="14.25" customHeight="1" thickBot="1">
      <c r="A16" s="188"/>
      <c r="B16" s="202"/>
      <c r="C16" s="188"/>
      <c r="D16" s="188"/>
      <c r="E16" s="188"/>
      <c r="F16" s="154" t="s">
        <v>19</v>
      </c>
      <c r="G16" s="154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101</v>
      </c>
      <c r="C17" s="187" t="s">
        <v>102</v>
      </c>
      <c r="D17" s="187" t="s">
        <v>167</v>
      </c>
      <c r="E17" s="205">
        <v>41491</v>
      </c>
      <c r="F17" s="154" t="s">
        <v>22</v>
      </c>
      <c r="G17" s="154" t="s">
        <v>35</v>
      </c>
      <c r="H17" s="231" t="s">
        <v>118</v>
      </c>
      <c r="I17" s="232"/>
      <c r="J17" s="187"/>
      <c r="K17" s="187"/>
      <c r="L17" s="195">
        <f>(271+37+37)*2</f>
        <v>690</v>
      </c>
      <c r="M17" s="199"/>
      <c r="N17" s="200"/>
      <c r="O17" s="187">
        <v>201790997</v>
      </c>
    </row>
    <row r="18" spans="1:15" ht="14.25" customHeight="1" thickBot="1">
      <c r="A18" s="188"/>
      <c r="B18" s="202"/>
      <c r="C18" s="188"/>
      <c r="D18" s="188"/>
      <c r="E18" s="188"/>
      <c r="F18" s="154" t="s">
        <v>19</v>
      </c>
      <c r="G18" s="154" t="s">
        <v>36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 t="s">
        <v>141</v>
      </c>
      <c r="C19" s="187" t="s">
        <v>53</v>
      </c>
      <c r="D19" s="187" t="s">
        <v>167</v>
      </c>
      <c r="E19" s="205">
        <v>41505</v>
      </c>
      <c r="F19" s="165" t="s">
        <v>22</v>
      </c>
      <c r="G19" s="165" t="s">
        <v>28</v>
      </c>
      <c r="H19" s="231">
        <v>3.7</v>
      </c>
      <c r="I19" s="232"/>
      <c r="J19" s="187">
        <f>174*2</f>
        <v>348</v>
      </c>
      <c r="K19" s="187" t="s">
        <v>156</v>
      </c>
      <c r="L19" s="195">
        <f>H19*J19</f>
        <v>1287.6000000000001</v>
      </c>
      <c r="M19" s="199"/>
      <c r="N19" s="200"/>
      <c r="O19" s="187">
        <v>115110277</v>
      </c>
    </row>
    <row r="20" spans="1:15" ht="14.25" customHeight="1" thickBot="1">
      <c r="A20" s="188"/>
      <c r="B20" s="202"/>
      <c r="C20" s="188"/>
      <c r="D20" s="188"/>
      <c r="E20" s="188"/>
      <c r="F20" s="165" t="s">
        <v>19</v>
      </c>
      <c r="G20" s="165" t="s">
        <v>31</v>
      </c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54"/>
      <c r="G21" s="154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54"/>
      <c r="G22" s="154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54"/>
      <c r="G23" s="154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54"/>
      <c r="G24" s="154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54"/>
      <c r="G25" s="154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54"/>
      <c r="G26" s="154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54"/>
      <c r="G27" s="154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54"/>
      <c r="G28" s="154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5181.9000000000005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>
      <c r="A34" s="228" t="s">
        <v>23</v>
      </c>
      <c r="B34" s="228"/>
      <c r="C34" s="228"/>
      <c r="D34" s="229" t="s">
        <v>24</v>
      </c>
      <c r="E34" s="229"/>
      <c r="F34" s="229"/>
      <c r="G34" s="229"/>
      <c r="H34" s="230" t="s">
        <v>25</v>
      </c>
      <c r="I34" s="230"/>
      <c r="J34" s="230"/>
      <c r="K34" s="230"/>
      <c r="L34" s="230"/>
    </row>
    <row r="35" spans="1:15">
      <c r="A35" s="11"/>
      <c r="B35" s="16"/>
    </row>
    <row r="36" spans="1:15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</row>
  </sheetData>
  <mergeCells count="151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H19:I20"/>
    <mergeCell ref="J19:J20"/>
    <mergeCell ref="K19:K20"/>
    <mergeCell ref="L19:L20"/>
    <mergeCell ref="O19:O20"/>
    <mergeCell ref="J17:J18"/>
    <mergeCell ref="K17:K18"/>
    <mergeCell ref="L17:L18"/>
    <mergeCell ref="M17:N18"/>
    <mergeCell ref="O17:O18"/>
    <mergeCell ref="H17:I18"/>
    <mergeCell ref="M19:N19"/>
    <mergeCell ref="M20:N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4:C34"/>
    <mergeCell ref="D34:G34"/>
    <mergeCell ref="H34:L34"/>
    <mergeCell ref="G29:G30"/>
    <mergeCell ref="H29:I30"/>
    <mergeCell ref="J29:J30"/>
    <mergeCell ref="K29:K30"/>
    <mergeCell ref="L29:L30"/>
    <mergeCell ref="M29:N30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B19" sqref="B19:O20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4.6640625" customWidth="1"/>
    <col min="11" max="11" width="7.6640625" bestFit="1" customWidth="1"/>
    <col min="12" max="12" width="7.109375" customWidth="1"/>
  </cols>
  <sheetData>
    <row r="1" spans="1:15">
      <c r="A1" s="11"/>
      <c r="B1" s="15"/>
      <c r="F1" s="11"/>
      <c r="L1" s="13"/>
    </row>
    <row r="2" spans="1:15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5" thickBot="1">
      <c r="A3" s="235" t="s">
        <v>164</v>
      </c>
      <c r="B3" s="235"/>
      <c r="C3" s="235"/>
      <c r="D3" s="21"/>
      <c r="F3" s="227" t="s">
        <v>180</v>
      </c>
      <c r="G3" s="227"/>
      <c r="H3" s="227"/>
      <c r="I3" s="1"/>
      <c r="J3" s="227" t="s">
        <v>181</v>
      </c>
      <c r="K3" s="227"/>
      <c r="L3" s="227"/>
    </row>
    <row r="4" spans="1:15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67"/>
      <c r="K4" s="207" t="s">
        <v>8</v>
      </c>
      <c r="L4" s="32"/>
      <c r="M4" s="212" t="s">
        <v>10</v>
      </c>
      <c r="N4" s="213"/>
      <c r="O4" s="171" t="s">
        <v>14</v>
      </c>
    </row>
    <row r="5" spans="1:15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68"/>
      <c r="K5" s="208"/>
      <c r="L5" s="33"/>
      <c r="M5" s="214" t="s">
        <v>11</v>
      </c>
      <c r="N5" s="215"/>
      <c r="O5" s="172" t="s">
        <v>15</v>
      </c>
    </row>
    <row r="6" spans="1:15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68"/>
      <c r="K6" s="208"/>
      <c r="L6" s="33"/>
      <c r="M6" s="214" t="s">
        <v>12</v>
      </c>
      <c r="N6" s="215"/>
      <c r="O6" s="172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69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68">
        <v>1</v>
      </c>
      <c r="B8" s="17">
        <v>2</v>
      </c>
      <c r="C8" s="172"/>
      <c r="D8" s="172"/>
      <c r="E8" s="172">
        <v>3</v>
      </c>
      <c r="F8" s="210">
        <v>4</v>
      </c>
      <c r="G8" s="221"/>
      <c r="H8" s="170">
        <v>8</v>
      </c>
      <c r="I8" s="31"/>
      <c r="J8" s="172">
        <v>10</v>
      </c>
      <c r="K8" s="172">
        <v>11</v>
      </c>
      <c r="L8" s="12">
        <v>12</v>
      </c>
      <c r="M8" s="210">
        <v>13</v>
      </c>
      <c r="N8" s="211"/>
      <c r="O8" s="172">
        <v>14</v>
      </c>
    </row>
    <row r="9" spans="1:15" ht="15" customHeight="1" thickBot="1">
      <c r="A9" s="187">
        <v>15</v>
      </c>
      <c r="B9" s="201" t="s">
        <v>41</v>
      </c>
      <c r="C9" s="187" t="s">
        <v>150</v>
      </c>
      <c r="D9" s="187" t="s">
        <v>167</v>
      </c>
      <c r="E9" s="205">
        <v>41512</v>
      </c>
      <c r="F9" s="166" t="s">
        <v>22</v>
      </c>
      <c r="G9" s="166" t="s">
        <v>28</v>
      </c>
      <c r="H9" s="231">
        <v>3.7</v>
      </c>
      <c r="I9" s="232"/>
      <c r="J9" s="187">
        <f>166*2</f>
        <v>332</v>
      </c>
      <c r="K9" s="187" t="s">
        <v>47</v>
      </c>
      <c r="L9" s="195">
        <f>H9*J9</f>
        <v>1228.4000000000001</v>
      </c>
      <c r="M9" s="199"/>
      <c r="N9" s="200"/>
      <c r="O9" s="187">
        <v>113545776</v>
      </c>
    </row>
    <row r="10" spans="1:15" ht="15" thickBot="1">
      <c r="A10" s="188"/>
      <c r="B10" s="202"/>
      <c r="C10" s="188"/>
      <c r="D10" s="188"/>
      <c r="E10" s="188"/>
      <c r="F10" s="166" t="s">
        <v>19</v>
      </c>
      <c r="G10" s="166" t="s">
        <v>31</v>
      </c>
      <c r="H10" s="233"/>
      <c r="I10" s="234"/>
      <c r="J10" s="188"/>
      <c r="K10" s="188"/>
      <c r="L10" s="196"/>
      <c r="M10" s="189"/>
      <c r="N10" s="190"/>
      <c r="O10" s="188"/>
    </row>
    <row r="11" spans="1:15" ht="15" customHeight="1" thickBot="1">
      <c r="A11" s="187">
        <v>16</v>
      </c>
      <c r="B11" s="201" t="s">
        <v>142</v>
      </c>
      <c r="C11" s="187" t="s">
        <v>143</v>
      </c>
      <c r="D11" s="187" t="s">
        <v>167</v>
      </c>
      <c r="E11" s="205">
        <v>41512</v>
      </c>
      <c r="F11" s="166" t="s">
        <v>22</v>
      </c>
      <c r="G11" s="166" t="s">
        <v>32</v>
      </c>
      <c r="H11" s="231">
        <v>3.7</v>
      </c>
      <c r="I11" s="232"/>
      <c r="J11" s="187">
        <f>115</f>
        <v>115</v>
      </c>
      <c r="K11" s="187" t="s">
        <v>146</v>
      </c>
      <c r="L11" s="195">
        <f>H11*J11</f>
        <v>425.5</v>
      </c>
      <c r="M11" s="199"/>
      <c r="N11" s="200"/>
      <c r="O11" s="187">
        <v>200773369</v>
      </c>
    </row>
    <row r="12" spans="1:15" ht="15" thickBot="1">
      <c r="A12" s="188"/>
      <c r="B12" s="202"/>
      <c r="C12" s="188"/>
      <c r="D12" s="188"/>
      <c r="E12" s="188"/>
      <c r="F12" s="166" t="s">
        <v>19</v>
      </c>
      <c r="G12" s="166" t="s">
        <v>33</v>
      </c>
      <c r="H12" s="233"/>
      <c r="I12" s="234"/>
      <c r="J12" s="188"/>
      <c r="K12" s="188"/>
      <c r="L12" s="196"/>
      <c r="M12" s="189"/>
      <c r="N12" s="190"/>
      <c r="O12" s="188"/>
    </row>
    <row r="13" spans="1:15" ht="15" thickBot="1">
      <c r="A13" s="187">
        <v>17</v>
      </c>
      <c r="B13" s="201" t="s">
        <v>45</v>
      </c>
      <c r="C13" s="187" t="s">
        <v>54</v>
      </c>
      <c r="D13" s="187" t="s">
        <v>167</v>
      </c>
      <c r="E13" s="205">
        <v>41512</v>
      </c>
      <c r="F13" s="166" t="s">
        <v>19</v>
      </c>
      <c r="G13" s="166" t="s">
        <v>28</v>
      </c>
      <c r="H13" s="231">
        <v>3.7</v>
      </c>
      <c r="I13" s="232"/>
      <c r="J13" s="187">
        <f>167*2</f>
        <v>334</v>
      </c>
      <c r="K13" s="187" t="s">
        <v>76</v>
      </c>
      <c r="L13" s="195">
        <f>H13*J13</f>
        <v>1235.8</v>
      </c>
      <c r="M13" s="199"/>
      <c r="N13" s="200"/>
      <c r="O13" s="187">
        <v>108527760</v>
      </c>
    </row>
    <row r="14" spans="1:15" ht="15" thickBot="1">
      <c r="A14" s="188"/>
      <c r="B14" s="202"/>
      <c r="C14" s="188"/>
      <c r="D14" s="188"/>
      <c r="E14" s="188"/>
      <c r="F14" s="166" t="s">
        <v>22</v>
      </c>
      <c r="G14" s="166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5" thickBot="1">
      <c r="A15" s="187">
        <v>19</v>
      </c>
      <c r="B15" s="201" t="s">
        <v>145</v>
      </c>
      <c r="C15" s="187" t="s">
        <v>144</v>
      </c>
      <c r="D15" s="187" t="s">
        <v>167</v>
      </c>
      <c r="E15" s="205">
        <v>41512</v>
      </c>
      <c r="F15" s="166" t="s">
        <v>19</v>
      </c>
      <c r="G15" s="166" t="s">
        <v>20</v>
      </c>
      <c r="H15" s="231">
        <v>3.7</v>
      </c>
      <c r="I15" s="232"/>
      <c r="J15" s="187">
        <f>209*2</f>
        <v>418</v>
      </c>
      <c r="K15" s="187" t="s">
        <v>155</v>
      </c>
      <c r="L15" s="195">
        <f>H15*J15</f>
        <v>1546.6000000000001</v>
      </c>
      <c r="M15" s="199"/>
      <c r="N15" s="200"/>
      <c r="O15" s="187">
        <v>109909278</v>
      </c>
    </row>
    <row r="16" spans="1:15" ht="15" thickBot="1">
      <c r="A16" s="188"/>
      <c r="B16" s="202"/>
      <c r="C16" s="188"/>
      <c r="D16" s="188"/>
      <c r="E16" s="188"/>
      <c r="F16" s="166" t="s">
        <v>22</v>
      </c>
      <c r="G16" s="166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9" ht="15" thickBot="1">
      <c r="A17" s="187">
        <v>20</v>
      </c>
      <c r="B17" s="201" t="s">
        <v>147</v>
      </c>
      <c r="C17" s="187" t="s">
        <v>52</v>
      </c>
      <c r="D17" s="187" t="s">
        <v>167</v>
      </c>
      <c r="E17" s="205">
        <v>41512</v>
      </c>
      <c r="F17" s="166" t="s">
        <v>19</v>
      </c>
      <c r="G17" s="166" t="s">
        <v>20</v>
      </c>
      <c r="H17" s="231">
        <v>3.7</v>
      </c>
      <c r="I17" s="232"/>
      <c r="J17" s="187">
        <f>220*2</f>
        <v>440</v>
      </c>
      <c r="K17" s="187" t="s">
        <v>152</v>
      </c>
      <c r="L17" s="195">
        <f>H17*J17</f>
        <v>1628</v>
      </c>
      <c r="M17" s="199"/>
      <c r="N17" s="200"/>
      <c r="O17" s="187">
        <v>115092908</v>
      </c>
    </row>
    <row r="18" spans="1:19" ht="15" thickBot="1">
      <c r="A18" s="188"/>
      <c r="B18" s="202"/>
      <c r="C18" s="188"/>
      <c r="D18" s="188"/>
      <c r="E18" s="188"/>
      <c r="F18" s="166" t="s">
        <v>22</v>
      </c>
      <c r="G18" s="166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9" ht="15" thickBot="1">
      <c r="A19" s="187">
        <v>21</v>
      </c>
      <c r="B19" s="201" t="s">
        <v>151</v>
      </c>
      <c r="C19" s="187" t="s">
        <v>119</v>
      </c>
      <c r="D19" s="187" t="s">
        <v>167</v>
      </c>
      <c r="E19" s="205">
        <v>41512</v>
      </c>
      <c r="F19" s="166" t="s">
        <v>19</v>
      </c>
      <c r="G19" s="166" t="s">
        <v>20</v>
      </c>
      <c r="H19" s="231">
        <v>3.8</v>
      </c>
      <c r="I19" s="232"/>
      <c r="J19" s="187">
        <f>209*2</f>
        <v>418</v>
      </c>
      <c r="K19" s="187" t="s">
        <v>154</v>
      </c>
      <c r="L19" s="195">
        <f>H19*J19</f>
        <v>1588.3999999999999</v>
      </c>
      <c r="M19" s="199"/>
      <c r="N19" s="200"/>
      <c r="O19" s="187">
        <v>113966065</v>
      </c>
    </row>
    <row r="20" spans="1:19" ht="15" thickBot="1">
      <c r="A20" s="188"/>
      <c r="B20" s="202"/>
      <c r="C20" s="188"/>
      <c r="D20" s="188"/>
      <c r="E20" s="188"/>
      <c r="F20" s="166" t="s">
        <v>22</v>
      </c>
      <c r="G20" s="166" t="s">
        <v>21</v>
      </c>
      <c r="H20" s="233"/>
      <c r="I20" s="234"/>
      <c r="J20" s="188"/>
      <c r="K20" s="188"/>
      <c r="L20" s="196"/>
      <c r="M20" s="189"/>
      <c r="N20" s="190"/>
      <c r="O20" s="188"/>
    </row>
    <row r="21" spans="1:19" ht="15" customHeight="1" thickBot="1">
      <c r="A21" s="187">
        <v>22</v>
      </c>
      <c r="B21" s="201" t="s">
        <v>44</v>
      </c>
      <c r="C21" s="187" t="s">
        <v>179</v>
      </c>
      <c r="D21" s="187" t="s">
        <v>167</v>
      </c>
      <c r="E21" s="205">
        <v>41512</v>
      </c>
      <c r="F21" s="166" t="s">
        <v>19</v>
      </c>
      <c r="G21" s="166" t="s">
        <v>28</v>
      </c>
      <c r="H21" s="237">
        <v>4</v>
      </c>
      <c r="I21" s="238"/>
      <c r="J21" s="187">
        <f>98+226</f>
        <v>324</v>
      </c>
      <c r="K21" s="187" t="s">
        <v>80</v>
      </c>
      <c r="L21" s="195">
        <f>H21*J21</f>
        <v>1296</v>
      </c>
      <c r="M21" s="199"/>
      <c r="N21" s="200"/>
      <c r="O21" s="187">
        <v>113002580</v>
      </c>
    </row>
    <row r="22" spans="1:19" ht="15" thickBot="1">
      <c r="A22" s="188"/>
      <c r="B22" s="202"/>
      <c r="C22" s="188"/>
      <c r="D22" s="188"/>
      <c r="E22" s="188"/>
      <c r="F22" s="166" t="s">
        <v>22</v>
      </c>
      <c r="G22" s="166" t="s">
        <v>113</v>
      </c>
      <c r="H22" s="239"/>
      <c r="I22" s="240"/>
      <c r="J22" s="188"/>
      <c r="K22" s="188"/>
      <c r="L22" s="196"/>
      <c r="M22" s="189"/>
      <c r="N22" s="190"/>
      <c r="O22" s="188"/>
    </row>
    <row r="23" spans="1:19" ht="15" customHeight="1" thickBot="1">
      <c r="A23" s="187">
        <v>23</v>
      </c>
      <c r="B23" s="201" t="s">
        <v>66</v>
      </c>
      <c r="C23" s="187" t="s">
        <v>74</v>
      </c>
      <c r="D23" s="187" t="s">
        <v>167</v>
      </c>
      <c r="E23" s="205">
        <v>41512</v>
      </c>
      <c r="F23" s="166" t="s">
        <v>22</v>
      </c>
      <c r="G23" s="166" t="s">
        <v>28</v>
      </c>
      <c r="H23" s="231">
        <v>3.7</v>
      </c>
      <c r="I23" s="232"/>
      <c r="J23" s="187">
        <f>(11*2)+3</f>
        <v>25</v>
      </c>
      <c r="K23" s="187" t="s">
        <v>84</v>
      </c>
      <c r="L23" s="195">
        <f>H23*J23</f>
        <v>92.5</v>
      </c>
      <c r="M23" s="199"/>
      <c r="N23" s="200"/>
      <c r="O23" s="187">
        <v>200721999</v>
      </c>
    </row>
    <row r="24" spans="1:19" ht="15" thickBot="1">
      <c r="A24" s="188"/>
      <c r="B24" s="202"/>
      <c r="C24" s="188"/>
      <c r="D24" s="188"/>
      <c r="E24" s="188"/>
      <c r="F24" s="166" t="s">
        <v>19</v>
      </c>
      <c r="G24" s="166" t="s">
        <v>31</v>
      </c>
      <c r="H24" s="233"/>
      <c r="I24" s="234"/>
      <c r="J24" s="188"/>
      <c r="K24" s="188"/>
      <c r="L24" s="196"/>
      <c r="M24" s="189"/>
      <c r="N24" s="190"/>
      <c r="O24" s="188"/>
    </row>
    <row r="25" spans="1:19" ht="15" thickBot="1">
      <c r="A25" s="187">
        <v>24</v>
      </c>
      <c r="B25" s="201" t="s">
        <v>43</v>
      </c>
      <c r="C25" s="187" t="s">
        <v>53</v>
      </c>
      <c r="D25" s="187" t="s">
        <v>167</v>
      </c>
      <c r="E25" s="205">
        <v>41512</v>
      </c>
      <c r="F25" s="166" t="s">
        <v>19</v>
      </c>
      <c r="G25" s="166" t="s">
        <v>28</v>
      </c>
      <c r="H25" s="231">
        <v>3.7</v>
      </c>
      <c r="I25" s="232"/>
      <c r="J25" s="187">
        <f>174*2</f>
        <v>348</v>
      </c>
      <c r="K25" s="187" t="s">
        <v>78</v>
      </c>
      <c r="L25" s="195">
        <f>H25*J25</f>
        <v>1287.6000000000001</v>
      </c>
      <c r="M25" s="199"/>
      <c r="N25" s="200"/>
      <c r="O25" s="187">
        <v>115039211</v>
      </c>
    </row>
    <row r="26" spans="1:19" ht="15" thickBot="1">
      <c r="A26" s="188"/>
      <c r="B26" s="202"/>
      <c r="C26" s="188"/>
      <c r="D26" s="188"/>
      <c r="E26" s="188"/>
      <c r="F26" s="166" t="s">
        <v>22</v>
      </c>
      <c r="G26" s="166" t="s">
        <v>113</v>
      </c>
      <c r="H26" s="233"/>
      <c r="I26" s="234"/>
      <c r="J26" s="188"/>
      <c r="K26" s="188"/>
      <c r="L26" s="196"/>
      <c r="M26" s="189"/>
      <c r="N26" s="190"/>
      <c r="O26" s="188"/>
    </row>
    <row r="27" spans="1:19" ht="15" thickBot="1">
      <c r="A27" s="187">
        <v>25</v>
      </c>
      <c r="B27" s="201" t="s">
        <v>50</v>
      </c>
      <c r="C27" s="187" t="s">
        <v>57</v>
      </c>
      <c r="D27" s="187" t="s">
        <v>167</v>
      </c>
      <c r="E27" s="205">
        <v>41512</v>
      </c>
      <c r="F27" s="166" t="s">
        <v>22</v>
      </c>
      <c r="G27" s="166" t="s">
        <v>28</v>
      </c>
      <c r="H27" s="237">
        <v>3.7</v>
      </c>
      <c r="I27" s="238"/>
      <c r="J27" s="187">
        <f>113*2</f>
        <v>226</v>
      </c>
      <c r="K27" s="187" t="s">
        <v>87</v>
      </c>
      <c r="L27" s="195">
        <f>H27*J27</f>
        <v>836.2</v>
      </c>
      <c r="M27" s="199"/>
      <c r="N27" s="200"/>
      <c r="O27" s="187">
        <v>111824248</v>
      </c>
      <c r="R27" t="s">
        <v>174</v>
      </c>
      <c r="S27">
        <v>-232</v>
      </c>
    </row>
    <row r="28" spans="1:19" ht="15" thickBot="1">
      <c r="A28" s="188"/>
      <c r="B28" s="202"/>
      <c r="C28" s="188"/>
      <c r="D28" s="188"/>
      <c r="E28" s="188"/>
      <c r="F28" s="166" t="s">
        <v>19</v>
      </c>
      <c r="G28" s="166" t="s">
        <v>113</v>
      </c>
      <c r="H28" s="239"/>
      <c r="I28" s="240"/>
      <c r="J28" s="188"/>
      <c r="K28" s="188"/>
      <c r="L28" s="196"/>
      <c r="M28" s="189"/>
      <c r="N28" s="190"/>
      <c r="O28" s="188"/>
    </row>
    <row r="29" spans="1:19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11165.000000000002</v>
      </c>
      <c r="M29" s="191"/>
      <c r="N29" s="192"/>
      <c r="O29" s="187"/>
    </row>
    <row r="30" spans="1:19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9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3">
    <mergeCell ref="A2:O2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A11:A12"/>
    <mergeCell ref="B11:B12"/>
    <mergeCell ref="C11:C12"/>
    <mergeCell ref="D11:D12"/>
    <mergeCell ref="E11:E12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activeCell="B9" sqref="B9:O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164</v>
      </c>
      <c r="B3" s="235"/>
      <c r="C3" s="235"/>
      <c r="D3" s="21"/>
      <c r="F3" s="227" t="s">
        <v>180</v>
      </c>
      <c r="G3" s="227"/>
      <c r="H3" s="227"/>
      <c r="I3" s="1"/>
      <c r="J3" s="227" t="s">
        <v>181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67"/>
      <c r="K4" s="207" t="s">
        <v>8</v>
      </c>
      <c r="L4" s="32"/>
      <c r="M4" s="212" t="s">
        <v>10</v>
      </c>
      <c r="N4" s="213"/>
      <c r="O4" s="171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68"/>
      <c r="K5" s="208"/>
      <c r="L5" s="33"/>
      <c r="M5" s="214" t="s">
        <v>11</v>
      </c>
      <c r="N5" s="215"/>
      <c r="O5" s="172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68"/>
      <c r="K6" s="208"/>
      <c r="L6" s="33"/>
      <c r="M6" s="214" t="s">
        <v>12</v>
      </c>
      <c r="N6" s="215"/>
      <c r="O6" s="172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69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68">
        <v>1</v>
      </c>
      <c r="B8" s="17">
        <v>2</v>
      </c>
      <c r="C8" s="172"/>
      <c r="D8" s="172"/>
      <c r="E8" s="172">
        <v>3</v>
      </c>
      <c r="F8" s="210">
        <v>4</v>
      </c>
      <c r="G8" s="221"/>
      <c r="H8" s="170">
        <v>8</v>
      </c>
      <c r="I8" s="31"/>
      <c r="J8" s="172">
        <v>10</v>
      </c>
      <c r="K8" s="172">
        <v>11</v>
      </c>
      <c r="L8" s="12">
        <v>12</v>
      </c>
      <c r="M8" s="210">
        <v>13</v>
      </c>
      <c r="N8" s="211"/>
      <c r="O8" s="172">
        <v>14</v>
      </c>
    </row>
    <row r="9" spans="1:15" ht="15.75" customHeight="1" thickBot="1">
      <c r="A9" s="187">
        <v>15</v>
      </c>
      <c r="B9" s="201" t="s">
        <v>101</v>
      </c>
      <c r="C9" s="187" t="s">
        <v>102</v>
      </c>
      <c r="D9" s="187" t="s">
        <v>167</v>
      </c>
      <c r="E9" s="205">
        <v>41512</v>
      </c>
      <c r="F9" s="166" t="s">
        <v>22</v>
      </c>
      <c r="G9" s="166" t="s">
        <v>35</v>
      </c>
      <c r="H9" s="231">
        <v>3.7</v>
      </c>
      <c r="I9" s="232"/>
      <c r="J9" s="187">
        <f>237</f>
        <v>237</v>
      </c>
      <c r="K9" s="187" t="s">
        <v>104</v>
      </c>
      <c r="L9" s="195">
        <f>H9*J9</f>
        <v>876.90000000000009</v>
      </c>
      <c r="M9" s="199"/>
      <c r="N9" s="200"/>
      <c r="O9" s="187">
        <v>201790997</v>
      </c>
    </row>
    <row r="10" spans="1:15" ht="15" thickBot="1">
      <c r="A10" s="188"/>
      <c r="B10" s="202"/>
      <c r="C10" s="188"/>
      <c r="D10" s="188"/>
      <c r="E10" s="188"/>
      <c r="F10" s="166" t="s">
        <v>19</v>
      </c>
      <c r="G10" s="166" t="s">
        <v>36</v>
      </c>
      <c r="H10" s="233"/>
      <c r="I10" s="234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 t="s">
        <v>49</v>
      </c>
      <c r="C11" s="187" t="s">
        <v>167</v>
      </c>
      <c r="D11" s="187" t="s">
        <v>182</v>
      </c>
      <c r="E11" s="205">
        <v>41512</v>
      </c>
      <c r="F11" s="166" t="s">
        <v>19</v>
      </c>
      <c r="G11" s="166" t="s">
        <v>28</v>
      </c>
      <c r="H11" s="231">
        <v>3.7</v>
      </c>
      <c r="I11" s="232"/>
      <c r="J11" s="187">
        <v>254</v>
      </c>
      <c r="K11" s="197" t="s">
        <v>83</v>
      </c>
      <c r="L11" s="195">
        <f>H11*J11</f>
        <v>939.80000000000007</v>
      </c>
      <c r="M11" s="199"/>
      <c r="N11" s="200"/>
      <c r="O11" s="187">
        <v>114641263</v>
      </c>
    </row>
    <row r="12" spans="1:15" ht="15.75" customHeight="1" thickBot="1">
      <c r="A12" s="188"/>
      <c r="B12" s="202"/>
      <c r="C12" s="188"/>
      <c r="D12" s="188"/>
      <c r="E12" s="188"/>
      <c r="F12" s="166" t="s">
        <v>22</v>
      </c>
      <c r="G12" s="166" t="s">
        <v>113</v>
      </c>
      <c r="H12" s="233"/>
      <c r="I12" s="234"/>
      <c r="J12" s="188"/>
      <c r="K12" s="198"/>
      <c r="L12" s="196"/>
      <c r="M12" s="189"/>
      <c r="N12" s="190"/>
      <c r="O12" s="188"/>
    </row>
    <row r="13" spans="1:15" ht="15.75" customHeight="1" thickBot="1">
      <c r="A13" s="187">
        <v>17</v>
      </c>
      <c r="B13" s="201" t="s">
        <v>141</v>
      </c>
      <c r="C13" s="187" t="s">
        <v>53</v>
      </c>
      <c r="D13" s="187" t="s">
        <v>167</v>
      </c>
      <c r="E13" s="205">
        <v>41512</v>
      </c>
      <c r="F13" s="166" t="s">
        <v>22</v>
      </c>
      <c r="G13" s="166" t="s">
        <v>28</v>
      </c>
      <c r="H13" s="231">
        <v>3.7</v>
      </c>
      <c r="I13" s="232"/>
      <c r="J13" s="187">
        <f>174*2</f>
        <v>348</v>
      </c>
      <c r="K13" s="187" t="s">
        <v>156</v>
      </c>
      <c r="L13" s="195">
        <f>H13*J13</f>
        <v>1287.6000000000001</v>
      </c>
      <c r="M13" s="199"/>
      <c r="N13" s="200"/>
      <c r="O13" s="187">
        <v>115110277</v>
      </c>
    </row>
    <row r="14" spans="1:15" ht="15.75" customHeight="1" thickBot="1">
      <c r="A14" s="188"/>
      <c r="B14" s="202"/>
      <c r="C14" s="188"/>
      <c r="D14" s="188"/>
      <c r="E14" s="188"/>
      <c r="F14" s="166" t="s">
        <v>19</v>
      </c>
      <c r="G14" s="166" t="s">
        <v>31</v>
      </c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 t="s">
        <v>58</v>
      </c>
      <c r="C15" s="187" t="s">
        <v>157</v>
      </c>
      <c r="D15" s="187" t="s">
        <v>167</v>
      </c>
      <c r="E15" s="205">
        <v>41512</v>
      </c>
      <c r="F15" s="166" t="s">
        <v>22</v>
      </c>
      <c r="G15" s="166" t="s">
        <v>28</v>
      </c>
      <c r="H15" s="231" t="s">
        <v>118</v>
      </c>
      <c r="I15" s="232"/>
      <c r="J15" s="187"/>
      <c r="K15" s="187"/>
      <c r="L15" s="195">
        <f>(15+179)*2</f>
        <v>388</v>
      </c>
      <c r="M15" s="199"/>
      <c r="N15" s="200"/>
      <c r="O15" s="187">
        <v>200695289</v>
      </c>
    </row>
    <row r="16" spans="1:15" ht="14.25" customHeight="1" thickBot="1">
      <c r="A16" s="188"/>
      <c r="B16" s="202"/>
      <c r="C16" s="188"/>
      <c r="D16" s="188"/>
      <c r="E16" s="188"/>
      <c r="F16" s="166" t="s">
        <v>19</v>
      </c>
      <c r="G16" s="166" t="s">
        <v>113</v>
      </c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 t="s">
        <v>148</v>
      </c>
      <c r="C17" s="187" t="s">
        <v>149</v>
      </c>
      <c r="D17" s="187" t="s">
        <v>167</v>
      </c>
      <c r="E17" s="205">
        <v>41498</v>
      </c>
      <c r="F17" s="166" t="s">
        <v>19</v>
      </c>
      <c r="G17" s="166" t="s">
        <v>20</v>
      </c>
      <c r="H17" s="231">
        <v>3.7</v>
      </c>
      <c r="I17" s="232"/>
      <c r="J17" s="187">
        <f>143</f>
        <v>143</v>
      </c>
      <c r="K17" s="187" t="s">
        <v>153</v>
      </c>
      <c r="L17" s="195">
        <f>H17*J17</f>
        <v>529.1</v>
      </c>
      <c r="M17" s="199"/>
      <c r="N17" s="200"/>
      <c r="O17" s="187">
        <v>106957632</v>
      </c>
    </row>
    <row r="18" spans="1:15" ht="14.25" customHeight="1" thickBot="1">
      <c r="A18" s="188"/>
      <c r="B18" s="202"/>
      <c r="C18" s="188"/>
      <c r="D18" s="188"/>
      <c r="E18" s="188"/>
      <c r="F18" s="166" t="s">
        <v>22</v>
      </c>
      <c r="G18" s="166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/>
      <c r="C19" s="187"/>
      <c r="D19" s="187"/>
      <c r="E19" s="205"/>
      <c r="F19" s="166"/>
      <c r="G19" s="166"/>
      <c r="H19" s="231"/>
      <c r="I19" s="232"/>
      <c r="J19" s="187"/>
      <c r="K19" s="187"/>
      <c r="L19" s="195"/>
      <c r="M19" s="199"/>
      <c r="N19" s="200"/>
      <c r="O19" s="187"/>
    </row>
    <row r="20" spans="1:15" ht="14.25" customHeight="1" thickBot="1">
      <c r="A20" s="188"/>
      <c r="B20" s="202"/>
      <c r="C20" s="188"/>
      <c r="D20" s="188"/>
      <c r="E20" s="188"/>
      <c r="F20" s="166"/>
      <c r="G20" s="166"/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66"/>
      <c r="G21" s="166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66"/>
      <c r="G22" s="166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66"/>
      <c r="G23" s="166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66"/>
      <c r="G24" s="166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66"/>
      <c r="G25" s="166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66"/>
      <c r="G26" s="166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66"/>
      <c r="G27" s="166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66"/>
      <c r="G28" s="166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4021.4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>
      <c r="A34" s="228" t="s">
        <v>23</v>
      </c>
      <c r="B34" s="228"/>
      <c r="C34" s="228"/>
      <c r="D34" s="229" t="s">
        <v>24</v>
      </c>
      <c r="E34" s="229"/>
      <c r="F34" s="229"/>
      <c r="G34" s="229"/>
      <c r="H34" s="230" t="s">
        <v>25</v>
      </c>
      <c r="I34" s="230"/>
      <c r="J34" s="230"/>
      <c r="K34" s="230"/>
      <c r="L34" s="230"/>
    </row>
    <row r="35" spans="1:15">
      <c r="A35" s="11"/>
      <c r="B35" s="16"/>
    </row>
    <row r="36" spans="1:15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</row>
  </sheetData>
  <mergeCells count="151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O9:O10"/>
    <mergeCell ref="A11:A12"/>
    <mergeCell ref="B11:B12"/>
    <mergeCell ref="C11:C12"/>
    <mergeCell ref="D11:D12"/>
    <mergeCell ref="E11:E12"/>
    <mergeCell ref="H11:I12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H19:I20"/>
    <mergeCell ref="J19:J20"/>
    <mergeCell ref="K19:K20"/>
    <mergeCell ref="L19:L20"/>
    <mergeCell ref="M19:N19"/>
    <mergeCell ref="O19:O20"/>
    <mergeCell ref="M20:N20"/>
    <mergeCell ref="J17:J18"/>
    <mergeCell ref="K17:K18"/>
    <mergeCell ref="L17:L18"/>
    <mergeCell ref="O17:O18"/>
    <mergeCell ref="H17:I18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O29:O30"/>
    <mergeCell ref="A34:C34"/>
    <mergeCell ref="D34:G34"/>
    <mergeCell ref="H34:L34"/>
    <mergeCell ref="M9:N10"/>
    <mergeCell ref="M17:N17"/>
    <mergeCell ref="M18:N18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activeCell="L17" sqref="L17:L18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35" t="s">
        <v>164</v>
      </c>
      <c r="B3" s="235"/>
      <c r="C3" s="235"/>
      <c r="D3" s="21"/>
      <c r="F3" s="227" t="s">
        <v>180</v>
      </c>
      <c r="G3" s="227"/>
      <c r="H3" s="227"/>
      <c r="I3" s="1"/>
      <c r="J3" s="227" t="s">
        <v>181</v>
      </c>
      <c r="K3" s="227"/>
      <c r="L3" s="227"/>
    </row>
    <row r="4" spans="1:15" ht="18.75" customHeight="1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76"/>
      <c r="K4" s="207" t="s">
        <v>8</v>
      </c>
      <c r="L4" s="32"/>
      <c r="M4" s="212" t="s">
        <v>10</v>
      </c>
      <c r="N4" s="213"/>
      <c r="O4" s="175" t="s">
        <v>14</v>
      </c>
    </row>
    <row r="5" spans="1:15" ht="33" customHeight="1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77"/>
      <c r="K5" s="208"/>
      <c r="L5" s="33"/>
      <c r="M5" s="214" t="s">
        <v>11</v>
      </c>
      <c r="N5" s="215"/>
      <c r="O5" s="174" t="s">
        <v>15</v>
      </c>
    </row>
    <row r="6" spans="1:15" ht="16.5" customHeight="1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77"/>
      <c r="K6" s="208"/>
      <c r="L6" s="33"/>
      <c r="M6" s="214" t="s">
        <v>12</v>
      </c>
      <c r="N6" s="215"/>
      <c r="O6" s="174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78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77">
        <v>1</v>
      </c>
      <c r="B8" s="17">
        <v>2</v>
      </c>
      <c r="C8" s="174"/>
      <c r="D8" s="174"/>
      <c r="E8" s="174">
        <v>3</v>
      </c>
      <c r="F8" s="210">
        <v>4</v>
      </c>
      <c r="G8" s="221"/>
      <c r="H8" s="179">
        <v>8</v>
      </c>
      <c r="I8" s="31"/>
      <c r="J8" s="174">
        <v>10</v>
      </c>
      <c r="K8" s="174">
        <v>11</v>
      </c>
      <c r="L8" s="12">
        <v>12</v>
      </c>
      <c r="M8" s="210">
        <v>13</v>
      </c>
      <c r="N8" s="211"/>
      <c r="O8" s="174">
        <v>14</v>
      </c>
    </row>
    <row r="9" spans="1:15" ht="15.75" customHeight="1" thickBot="1">
      <c r="A9" s="187">
        <v>15</v>
      </c>
      <c r="B9" s="201" t="s">
        <v>66</v>
      </c>
      <c r="C9" s="187" t="s">
        <v>167</v>
      </c>
      <c r="D9" s="187" t="s">
        <v>187</v>
      </c>
      <c r="E9" s="205">
        <v>41515</v>
      </c>
      <c r="F9" s="173" t="s">
        <v>22</v>
      </c>
      <c r="G9" s="173" t="s">
        <v>28</v>
      </c>
      <c r="H9" s="244" t="s">
        <v>186</v>
      </c>
      <c r="I9" s="245"/>
      <c r="J9" s="187">
        <v>120</v>
      </c>
      <c r="K9" s="187" t="s">
        <v>84</v>
      </c>
      <c r="L9" s="195">
        <f>H9*J9</f>
        <v>480</v>
      </c>
      <c r="M9" s="199"/>
      <c r="N9" s="200"/>
      <c r="O9" s="187">
        <v>200721999</v>
      </c>
    </row>
    <row r="10" spans="1:15" ht="15" thickBot="1">
      <c r="A10" s="188"/>
      <c r="B10" s="202"/>
      <c r="C10" s="188"/>
      <c r="D10" s="188"/>
      <c r="E10" s="188"/>
      <c r="F10" s="173" t="s">
        <v>19</v>
      </c>
      <c r="G10" s="173" t="s">
        <v>31</v>
      </c>
      <c r="H10" s="246"/>
      <c r="I10" s="247"/>
      <c r="J10" s="188"/>
      <c r="K10" s="188"/>
      <c r="L10" s="196"/>
      <c r="M10" s="189"/>
      <c r="N10" s="190"/>
      <c r="O10" s="188"/>
    </row>
    <row r="11" spans="1:15" ht="15.75" customHeight="1" thickBot="1">
      <c r="A11" s="187">
        <v>16</v>
      </c>
      <c r="B11" s="201"/>
      <c r="C11" s="187"/>
      <c r="D11" s="187"/>
      <c r="E11" s="205"/>
      <c r="F11" s="173"/>
      <c r="G11" s="173"/>
      <c r="H11" s="231"/>
      <c r="I11" s="232"/>
      <c r="J11" s="187"/>
      <c r="K11" s="197"/>
      <c r="L11" s="195"/>
      <c r="M11" s="199"/>
      <c r="N11" s="200"/>
      <c r="O11" s="187"/>
    </row>
    <row r="12" spans="1:15" ht="15.75" customHeight="1" thickBot="1">
      <c r="A12" s="188"/>
      <c r="B12" s="202"/>
      <c r="C12" s="188"/>
      <c r="D12" s="188"/>
      <c r="E12" s="188"/>
      <c r="F12" s="173"/>
      <c r="G12" s="173"/>
      <c r="H12" s="233"/>
      <c r="I12" s="234"/>
      <c r="J12" s="188"/>
      <c r="K12" s="198"/>
      <c r="L12" s="196"/>
      <c r="M12" s="189"/>
      <c r="N12" s="190"/>
      <c r="O12" s="188"/>
    </row>
    <row r="13" spans="1:15" ht="15.75" customHeight="1" thickBot="1">
      <c r="A13" s="187">
        <v>17</v>
      </c>
      <c r="B13" s="201"/>
      <c r="C13" s="187"/>
      <c r="D13" s="187"/>
      <c r="E13" s="205"/>
      <c r="F13" s="173"/>
      <c r="G13" s="173"/>
      <c r="H13" s="231"/>
      <c r="I13" s="232"/>
      <c r="J13" s="187"/>
      <c r="K13" s="187"/>
      <c r="L13" s="195"/>
      <c r="M13" s="199"/>
      <c r="N13" s="200"/>
      <c r="O13" s="187"/>
    </row>
    <row r="14" spans="1:15" ht="15.75" customHeight="1" thickBot="1">
      <c r="A14" s="188"/>
      <c r="B14" s="202"/>
      <c r="C14" s="188"/>
      <c r="D14" s="188"/>
      <c r="E14" s="188"/>
      <c r="F14" s="173"/>
      <c r="G14" s="173"/>
      <c r="H14" s="233"/>
      <c r="I14" s="234"/>
      <c r="J14" s="188"/>
      <c r="K14" s="188"/>
      <c r="L14" s="196"/>
      <c r="M14" s="189"/>
      <c r="N14" s="190"/>
      <c r="O14" s="188"/>
    </row>
    <row r="15" spans="1:15" ht="14.25" customHeight="1" thickBot="1">
      <c r="A15" s="187">
        <v>19</v>
      </c>
      <c r="B15" s="201"/>
      <c r="C15" s="187"/>
      <c r="D15" s="187"/>
      <c r="E15" s="205"/>
      <c r="F15" s="173"/>
      <c r="G15" s="173"/>
      <c r="H15" s="231"/>
      <c r="I15" s="232"/>
      <c r="J15" s="187"/>
      <c r="K15" s="187"/>
      <c r="L15" s="195"/>
      <c r="M15" s="199"/>
      <c r="N15" s="200"/>
      <c r="O15" s="187"/>
    </row>
    <row r="16" spans="1:15" ht="14.25" customHeight="1" thickBot="1">
      <c r="A16" s="188"/>
      <c r="B16" s="202"/>
      <c r="C16" s="188"/>
      <c r="D16" s="188"/>
      <c r="E16" s="188"/>
      <c r="F16" s="173"/>
      <c r="G16" s="173"/>
      <c r="H16" s="233"/>
      <c r="I16" s="234"/>
      <c r="J16" s="188"/>
      <c r="K16" s="188"/>
      <c r="L16" s="196"/>
      <c r="M16" s="189"/>
      <c r="N16" s="190"/>
      <c r="O16" s="188"/>
    </row>
    <row r="17" spans="1:15" ht="14.25" customHeight="1" thickBot="1">
      <c r="A17" s="187">
        <v>20</v>
      </c>
      <c r="B17" s="201"/>
      <c r="C17" s="187"/>
      <c r="D17" s="187"/>
      <c r="E17" s="205"/>
      <c r="F17" s="173"/>
      <c r="G17" s="173"/>
      <c r="H17" s="231"/>
      <c r="I17" s="232"/>
      <c r="J17" s="187"/>
      <c r="K17" s="187"/>
      <c r="L17" s="195"/>
      <c r="M17" s="199"/>
      <c r="N17" s="200"/>
      <c r="O17" s="187"/>
    </row>
    <row r="18" spans="1:15" ht="14.25" customHeight="1" thickBot="1">
      <c r="A18" s="188"/>
      <c r="B18" s="202"/>
      <c r="C18" s="188"/>
      <c r="D18" s="188"/>
      <c r="E18" s="188"/>
      <c r="F18" s="173"/>
      <c r="G18" s="173"/>
      <c r="H18" s="233"/>
      <c r="I18" s="234"/>
      <c r="J18" s="188"/>
      <c r="K18" s="188"/>
      <c r="L18" s="196"/>
      <c r="M18" s="189"/>
      <c r="N18" s="190"/>
      <c r="O18" s="188"/>
    </row>
    <row r="19" spans="1:15" ht="14.25" customHeight="1" thickBot="1">
      <c r="A19" s="187">
        <v>21</v>
      </c>
      <c r="B19" s="201"/>
      <c r="C19" s="187"/>
      <c r="D19" s="187"/>
      <c r="E19" s="205"/>
      <c r="F19" s="173"/>
      <c r="G19" s="173"/>
      <c r="H19" s="231"/>
      <c r="I19" s="232"/>
      <c r="J19" s="187"/>
      <c r="K19" s="187"/>
      <c r="L19" s="195"/>
      <c r="M19" s="199"/>
      <c r="N19" s="200"/>
      <c r="O19" s="187"/>
    </row>
    <row r="20" spans="1:15" ht="14.25" customHeight="1" thickBot="1">
      <c r="A20" s="188"/>
      <c r="B20" s="202"/>
      <c r="C20" s="188"/>
      <c r="D20" s="188"/>
      <c r="E20" s="188"/>
      <c r="F20" s="173"/>
      <c r="G20" s="173"/>
      <c r="H20" s="233"/>
      <c r="I20" s="234"/>
      <c r="J20" s="188"/>
      <c r="K20" s="188"/>
      <c r="L20" s="196"/>
      <c r="M20" s="189"/>
      <c r="N20" s="190"/>
      <c r="O20" s="188"/>
    </row>
    <row r="21" spans="1:15" ht="14.25" customHeight="1" thickBot="1">
      <c r="A21" s="187">
        <v>22</v>
      </c>
      <c r="B21" s="201"/>
      <c r="C21" s="187"/>
      <c r="D21" s="187"/>
      <c r="E21" s="205"/>
      <c r="F21" s="173"/>
      <c r="G21" s="173"/>
      <c r="H21" s="231"/>
      <c r="I21" s="232"/>
      <c r="J21" s="187"/>
      <c r="K21" s="187"/>
      <c r="L21" s="195"/>
      <c r="M21" s="199"/>
      <c r="N21" s="200"/>
      <c r="O21" s="187"/>
    </row>
    <row r="22" spans="1:15" ht="14.25" customHeight="1" thickBot="1">
      <c r="A22" s="188"/>
      <c r="B22" s="202"/>
      <c r="C22" s="188"/>
      <c r="D22" s="188"/>
      <c r="E22" s="188"/>
      <c r="F22" s="173"/>
      <c r="G22" s="173"/>
      <c r="H22" s="233"/>
      <c r="I22" s="234"/>
      <c r="J22" s="188"/>
      <c r="K22" s="188"/>
      <c r="L22" s="196"/>
      <c r="M22" s="189"/>
      <c r="N22" s="190"/>
      <c r="O22" s="188"/>
    </row>
    <row r="23" spans="1:15" ht="14.25" customHeight="1" thickBot="1">
      <c r="A23" s="187">
        <v>23</v>
      </c>
      <c r="B23" s="201"/>
      <c r="C23" s="187"/>
      <c r="D23" s="187"/>
      <c r="E23" s="205"/>
      <c r="F23" s="173"/>
      <c r="G23" s="173"/>
      <c r="H23" s="231"/>
      <c r="I23" s="232"/>
      <c r="J23" s="187"/>
      <c r="K23" s="187"/>
      <c r="L23" s="195"/>
      <c r="M23" s="199"/>
      <c r="N23" s="200"/>
      <c r="O23" s="187"/>
    </row>
    <row r="24" spans="1:15" ht="14.25" customHeight="1" thickBot="1">
      <c r="A24" s="188"/>
      <c r="B24" s="202"/>
      <c r="C24" s="188"/>
      <c r="D24" s="188"/>
      <c r="E24" s="188"/>
      <c r="F24" s="173"/>
      <c r="G24" s="173"/>
      <c r="H24" s="233"/>
      <c r="I24" s="234"/>
      <c r="J24" s="188"/>
      <c r="K24" s="188"/>
      <c r="L24" s="196"/>
      <c r="M24" s="189"/>
      <c r="N24" s="190"/>
      <c r="O24" s="188"/>
    </row>
    <row r="25" spans="1:15" ht="14.25" customHeight="1" thickBot="1">
      <c r="A25" s="187">
        <v>24</v>
      </c>
      <c r="B25" s="201"/>
      <c r="C25" s="187"/>
      <c r="D25" s="187"/>
      <c r="E25" s="205"/>
      <c r="F25" s="173"/>
      <c r="G25" s="173"/>
      <c r="H25" s="231"/>
      <c r="I25" s="232"/>
      <c r="J25" s="187"/>
      <c r="K25" s="187"/>
      <c r="L25" s="195"/>
      <c r="M25" s="199"/>
      <c r="N25" s="200"/>
      <c r="O25" s="187"/>
    </row>
    <row r="26" spans="1:15" ht="14.25" customHeight="1" thickBot="1">
      <c r="A26" s="188"/>
      <c r="B26" s="202"/>
      <c r="C26" s="188"/>
      <c r="D26" s="188"/>
      <c r="E26" s="188"/>
      <c r="F26" s="173"/>
      <c r="G26" s="173"/>
      <c r="H26" s="233"/>
      <c r="I26" s="234"/>
      <c r="J26" s="188"/>
      <c r="K26" s="188"/>
      <c r="L26" s="196"/>
      <c r="M26" s="189"/>
      <c r="N26" s="190"/>
      <c r="O26" s="188"/>
    </row>
    <row r="27" spans="1:15" ht="14.25" customHeight="1" thickBot="1">
      <c r="A27" s="187">
        <v>25</v>
      </c>
      <c r="B27" s="201"/>
      <c r="C27" s="187"/>
      <c r="D27" s="187"/>
      <c r="E27" s="205"/>
      <c r="F27" s="173"/>
      <c r="G27" s="173"/>
      <c r="H27" s="231"/>
      <c r="I27" s="232"/>
      <c r="J27" s="187"/>
      <c r="K27" s="187"/>
      <c r="L27" s="195"/>
      <c r="M27" s="199"/>
      <c r="N27" s="200"/>
      <c r="O27" s="187"/>
    </row>
    <row r="28" spans="1:15" ht="14.25" customHeight="1" thickBot="1">
      <c r="A28" s="188"/>
      <c r="B28" s="202"/>
      <c r="C28" s="188"/>
      <c r="D28" s="188"/>
      <c r="E28" s="206"/>
      <c r="F28" s="173"/>
      <c r="G28" s="173"/>
      <c r="H28" s="233"/>
      <c r="I28" s="234"/>
      <c r="J28" s="188"/>
      <c r="K28" s="188"/>
      <c r="L28" s="196"/>
      <c r="M28" s="189"/>
      <c r="N28" s="190"/>
      <c r="O28" s="188"/>
    </row>
    <row r="29" spans="1:15" ht="7.2" customHeight="1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480</v>
      </c>
      <c r="M29" s="191"/>
      <c r="N29" s="192"/>
      <c r="O29" s="187"/>
    </row>
    <row r="30" spans="1:15" ht="14.25" customHeight="1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>
      <c r="A34" s="228" t="s">
        <v>23</v>
      </c>
      <c r="B34" s="228"/>
      <c r="C34" s="228"/>
      <c r="D34" s="229" t="s">
        <v>24</v>
      </c>
      <c r="E34" s="229"/>
      <c r="F34" s="229"/>
      <c r="G34" s="229"/>
      <c r="H34" s="230" t="s">
        <v>25</v>
      </c>
      <c r="I34" s="230"/>
      <c r="J34" s="230"/>
      <c r="K34" s="230"/>
      <c r="L34" s="230"/>
    </row>
    <row r="35" spans="1:15">
      <c r="A35" s="11"/>
      <c r="B35" s="16"/>
    </row>
    <row r="36" spans="1:15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</row>
  </sheetData>
  <mergeCells count="152">
    <mergeCell ref="O29:O30"/>
    <mergeCell ref="A34:C34"/>
    <mergeCell ref="D34:G34"/>
    <mergeCell ref="H34:L34"/>
    <mergeCell ref="M9:N9"/>
    <mergeCell ref="M10:N10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O11:O12"/>
    <mergeCell ref="M12:N12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L9:L10"/>
    <mergeCell ref="O9:O10"/>
    <mergeCell ref="A11:A12"/>
    <mergeCell ref="B11:B12"/>
    <mergeCell ref="C11:C12"/>
    <mergeCell ref="D11:D12"/>
    <mergeCell ref="E11:E12"/>
    <mergeCell ref="H11:I12"/>
    <mergeCell ref="J11:J12"/>
    <mergeCell ref="H13:I14"/>
    <mergeCell ref="J13:J14"/>
    <mergeCell ref="K13:K14"/>
    <mergeCell ref="L13:L14"/>
    <mergeCell ref="M13:N13"/>
    <mergeCell ref="O13:O14"/>
    <mergeCell ref="M14:N14"/>
    <mergeCell ref="K11:K12"/>
    <mergeCell ref="L11:L12"/>
    <mergeCell ref="M11:N11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Q14" sqref="Q14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4.6640625" customWidth="1"/>
    <col min="11" max="11" width="7.6640625" bestFit="1" customWidth="1"/>
    <col min="12" max="12" width="7.109375" customWidth="1"/>
  </cols>
  <sheetData>
    <row r="1" spans="1:17">
      <c r="A1" s="11"/>
      <c r="B1" s="15"/>
      <c r="F1" s="11"/>
      <c r="L1" s="13"/>
    </row>
    <row r="2" spans="1:17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7" ht="15" thickBot="1">
      <c r="A3" s="235" t="s">
        <v>183</v>
      </c>
      <c r="B3" s="235"/>
      <c r="C3" s="235"/>
      <c r="D3" s="21"/>
      <c r="F3" s="227" t="s">
        <v>184</v>
      </c>
      <c r="G3" s="227"/>
      <c r="H3" s="227"/>
      <c r="I3" s="1"/>
      <c r="J3" s="227" t="s">
        <v>185</v>
      </c>
      <c r="K3" s="227"/>
      <c r="L3" s="227"/>
    </row>
    <row r="4" spans="1:17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76"/>
      <c r="K4" s="207" t="s">
        <v>8</v>
      </c>
      <c r="L4" s="32"/>
      <c r="M4" s="212" t="s">
        <v>10</v>
      </c>
      <c r="N4" s="213"/>
      <c r="O4" s="175" t="s">
        <v>14</v>
      </c>
    </row>
    <row r="5" spans="1:17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77"/>
      <c r="K5" s="208"/>
      <c r="L5" s="33"/>
      <c r="M5" s="214" t="s">
        <v>11</v>
      </c>
      <c r="N5" s="215"/>
      <c r="O5" s="174" t="s">
        <v>15</v>
      </c>
    </row>
    <row r="6" spans="1:17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77"/>
      <c r="K6" s="208"/>
      <c r="L6" s="33"/>
      <c r="M6" s="214" t="s">
        <v>12</v>
      </c>
      <c r="N6" s="215"/>
      <c r="O6" s="174" t="s">
        <v>16</v>
      </c>
    </row>
    <row r="7" spans="1:17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78" t="s">
        <v>37</v>
      </c>
      <c r="K7" s="209"/>
      <c r="L7" s="34"/>
      <c r="M7" s="225" t="s">
        <v>13</v>
      </c>
      <c r="N7" s="226"/>
      <c r="O7" s="4"/>
    </row>
    <row r="8" spans="1:17" ht="15" thickBot="1">
      <c r="A8" s="177">
        <v>1</v>
      </c>
      <c r="B8" s="17">
        <v>2</v>
      </c>
      <c r="C8" s="174"/>
      <c r="D8" s="174"/>
      <c r="E8" s="174">
        <v>3</v>
      </c>
      <c r="F8" s="210">
        <v>4</v>
      </c>
      <c r="G8" s="221"/>
      <c r="H8" s="179">
        <v>8</v>
      </c>
      <c r="I8" s="31"/>
      <c r="J8" s="174">
        <v>10</v>
      </c>
      <c r="K8" s="174">
        <v>11</v>
      </c>
      <c r="L8" s="12">
        <v>12</v>
      </c>
      <c r="M8" s="210">
        <v>13</v>
      </c>
      <c r="N8" s="211"/>
      <c r="O8" s="174">
        <v>14</v>
      </c>
    </row>
    <row r="9" spans="1:17" ht="15" customHeight="1" thickBot="1">
      <c r="A9" s="187">
        <v>15</v>
      </c>
      <c r="B9" s="201" t="s">
        <v>41</v>
      </c>
      <c r="C9" s="187" t="s">
        <v>150</v>
      </c>
      <c r="D9" s="187" t="s">
        <v>125</v>
      </c>
      <c r="E9" s="205">
        <v>41519</v>
      </c>
      <c r="F9" s="173" t="s">
        <v>22</v>
      </c>
      <c r="G9" s="173" t="s">
        <v>28</v>
      </c>
      <c r="H9" s="231">
        <v>3.7</v>
      </c>
      <c r="I9" s="232"/>
      <c r="J9" s="187">
        <f>132*2</f>
        <v>264</v>
      </c>
      <c r="K9" s="187" t="s">
        <v>47</v>
      </c>
      <c r="L9" s="195">
        <f>H9*J9</f>
        <v>976.80000000000007</v>
      </c>
      <c r="M9" s="199"/>
      <c r="N9" s="200"/>
      <c r="O9" s="187">
        <v>113545776</v>
      </c>
    </row>
    <row r="10" spans="1:17" ht="15" thickBot="1">
      <c r="A10" s="188"/>
      <c r="B10" s="202"/>
      <c r="C10" s="188"/>
      <c r="D10" s="188"/>
      <c r="E10" s="188"/>
      <c r="F10" s="173" t="s">
        <v>19</v>
      </c>
      <c r="G10" s="173" t="s">
        <v>31</v>
      </c>
      <c r="H10" s="233"/>
      <c r="I10" s="234"/>
      <c r="J10" s="188"/>
      <c r="K10" s="188"/>
      <c r="L10" s="196"/>
      <c r="M10" s="189"/>
      <c r="N10" s="190"/>
      <c r="O10" s="188"/>
    </row>
    <row r="11" spans="1:17" ht="15" customHeight="1" thickBot="1">
      <c r="A11" s="187">
        <v>16</v>
      </c>
      <c r="B11" s="201" t="s">
        <v>142</v>
      </c>
      <c r="C11" s="187" t="s">
        <v>143</v>
      </c>
      <c r="D11" s="187" t="s">
        <v>125</v>
      </c>
      <c r="E11" s="205">
        <v>41519</v>
      </c>
      <c r="F11" s="173" t="s">
        <v>22</v>
      </c>
      <c r="G11" s="173" t="s">
        <v>32</v>
      </c>
      <c r="H11" s="231">
        <v>3.7</v>
      </c>
      <c r="I11" s="232"/>
      <c r="J11" s="187">
        <f>46*2</f>
        <v>92</v>
      </c>
      <c r="K11" s="187" t="s">
        <v>146</v>
      </c>
      <c r="L11" s="195">
        <f>H11*J11</f>
        <v>340.40000000000003</v>
      </c>
      <c r="M11" s="199"/>
      <c r="N11" s="200"/>
      <c r="O11" s="187">
        <v>200773369</v>
      </c>
    </row>
    <row r="12" spans="1:17" ht="15" thickBot="1">
      <c r="A12" s="188"/>
      <c r="B12" s="202"/>
      <c r="C12" s="188"/>
      <c r="D12" s="188"/>
      <c r="E12" s="188"/>
      <c r="F12" s="173" t="s">
        <v>19</v>
      </c>
      <c r="G12" s="173" t="s">
        <v>33</v>
      </c>
      <c r="H12" s="233"/>
      <c r="I12" s="234"/>
      <c r="J12" s="188"/>
      <c r="K12" s="188"/>
      <c r="L12" s="196"/>
      <c r="M12" s="189"/>
      <c r="N12" s="190"/>
      <c r="O12" s="188"/>
    </row>
    <row r="13" spans="1:17" ht="15" customHeight="1" thickBot="1">
      <c r="A13" s="187">
        <v>17</v>
      </c>
      <c r="B13" s="201" t="s">
        <v>45</v>
      </c>
      <c r="C13" s="187" t="s">
        <v>54</v>
      </c>
      <c r="D13" s="187" t="s">
        <v>125</v>
      </c>
      <c r="E13" s="205">
        <v>41519</v>
      </c>
      <c r="F13" s="173" t="s">
        <v>19</v>
      </c>
      <c r="G13" s="173" t="s">
        <v>28</v>
      </c>
      <c r="H13" s="231">
        <v>3.7</v>
      </c>
      <c r="I13" s="232"/>
      <c r="J13" s="187">
        <f>317*2</f>
        <v>634</v>
      </c>
      <c r="K13" s="187" t="s">
        <v>76</v>
      </c>
      <c r="L13" s="195">
        <f>H13*J13</f>
        <v>2345.8000000000002</v>
      </c>
      <c r="M13" s="199"/>
      <c r="N13" s="200"/>
      <c r="O13" s="187">
        <v>108527760</v>
      </c>
      <c r="Q13">
        <v>46</v>
      </c>
    </row>
    <row r="14" spans="1:17" ht="15" thickBot="1">
      <c r="A14" s="188"/>
      <c r="B14" s="202"/>
      <c r="C14" s="188"/>
      <c r="D14" s="188"/>
      <c r="E14" s="188"/>
      <c r="F14" s="173" t="s">
        <v>22</v>
      </c>
      <c r="G14" s="173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7" ht="15" customHeight="1" thickBot="1">
      <c r="A15" s="187">
        <v>19</v>
      </c>
      <c r="B15" s="201" t="s">
        <v>145</v>
      </c>
      <c r="C15" s="187" t="s">
        <v>144</v>
      </c>
      <c r="D15" s="187" t="s">
        <v>125</v>
      </c>
      <c r="E15" s="205">
        <v>41519</v>
      </c>
      <c r="F15" s="173" t="s">
        <v>19</v>
      </c>
      <c r="G15" s="173" t="s">
        <v>20</v>
      </c>
      <c r="H15" s="231">
        <v>3.7</v>
      </c>
      <c r="I15" s="232"/>
      <c r="J15" s="187">
        <f>105*2</f>
        <v>210</v>
      </c>
      <c r="K15" s="187" t="s">
        <v>155</v>
      </c>
      <c r="L15" s="195">
        <f>H15*J15</f>
        <v>777</v>
      </c>
      <c r="M15" s="199"/>
      <c r="N15" s="200"/>
      <c r="O15" s="187">
        <v>109909278</v>
      </c>
    </row>
    <row r="16" spans="1:17" ht="15" thickBot="1">
      <c r="A16" s="188"/>
      <c r="B16" s="202"/>
      <c r="C16" s="188"/>
      <c r="D16" s="188"/>
      <c r="E16" s="188"/>
      <c r="F16" s="173" t="s">
        <v>22</v>
      </c>
      <c r="G16" s="173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5" customHeight="1" thickBot="1">
      <c r="A17" s="187">
        <v>20</v>
      </c>
      <c r="B17" s="201" t="s">
        <v>147</v>
      </c>
      <c r="C17" s="187" t="s">
        <v>52</v>
      </c>
      <c r="D17" s="187" t="s">
        <v>125</v>
      </c>
      <c r="E17" s="205">
        <v>41519</v>
      </c>
      <c r="F17" s="173" t="s">
        <v>19</v>
      </c>
      <c r="G17" s="173" t="s">
        <v>20</v>
      </c>
      <c r="H17" s="231">
        <v>3.7</v>
      </c>
      <c r="I17" s="232"/>
      <c r="J17" s="187">
        <f>184*2</f>
        <v>368</v>
      </c>
      <c r="K17" s="187" t="s">
        <v>152</v>
      </c>
      <c r="L17" s="195">
        <f>H17*J17</f>
        <v>1361.6000000000001</v>
      </c>
      <c r="M17" s="199"/>
      <c r="N17" s="200"/>
      <c r="O17" s="187">
        <v>115092908</v>
      </c>
    </row>
    <row r="18" spans="1:15" ht="15" thickBot="1">
      <c r="A18" s="188"/>
      <c r="B18" s="202"/>
      <c r="C18" s="188"/>
      <c r="D18" s="188"/>
      <c r="E18" s="188"/>
      <c r="F18" s="173" t="s">
        <v>22</v>
      </c>
      <c r="G18" s="173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5" customHeight="1" thickBot="1">
      <c r="A19" s="187">
        <v>21</v>
      </c>
      <c r="B19" s="201" t="s">
        <v>44</v>
      </c>
      <c r="C19" s="187" t="s">
        <v>60</v>
      </c>
      <c r="D19" s="187" t="s">
        <v>125</v>
      </c>
      <c r="E19" s="205">
        <v>41519</v>
      </c>
      <c r="F19" s="173" t="s">
        <v>19</v>
      </c>
      <c r="G19" s="173" t="s">
        <v>28</v>
      </c>
      <c r="H19" s="237">
        <v>4</v>
      </c>
      <c r="I19" s="238"/>
      <c r="J19" s="187">
        <f>152*2</f>
        <v>304</v>
      </c>
      <c r="K19" s="187" t="s">
        <v>80</v>
      </c>
      <c r="L19" s="195">
        <f>H19*J19</f>
        <v>1216</v>
      </c>
      <c r="M19" s="199"/>
      <c r="N19" s="200"/>
      <c r="O19" s="187">
        <v>113002580</v>
      </c>
    </row>
    <row r="20" spans="1:15" ht="15" thickBot="1">
      <c r="A20" s="188"/>
      <c r="B20" s="202"/>
      <c r="C20" s="188"/>
      <c r="D20" s="188"/>
      <c r="E20" s="188"/>
      <c r="F20" s="173" t="s">
        <v>22</v>
      </c>
      <c r="G20" s="173" t="s">
        <v>113</v>
      </c>
      <c r="H20" s="239"/>
      <c r="I20" s="240"/>
      <c r="J20" s="188"/>
      <c r="K20" s="188"/>
      <c r="L20" s="196"/>
      <c r="M20" s="189"/>
      <c r="N20" s="190"/>
      <c r="O20" s="188"/>
    </row>
    <row r="21" spans="1:15" ht="15" customHeight="1" thickBot="1">
      <c r="A21" s="187">
        <v>22</v>
      </c>
      <c r="B21" s="201" t="s">
        <v>66</v>
      </c>
      <c r="C21" s="187" t="s">
        <v>74</v>
      </c>
      <c r="D21" s="187" t="s">
        <v>125</v>
      </c>
      <c r="E21" s="205">
        <v>41519</v>
      </c>
      <c r="F21" s="173" t="s">
        <v>22</v>
      </c>
      <c r="G21" s="173" t="s">
        <v>28</v>
      </c>
      <c r="H21" s="237">
        <v>4</v>
      </c>
      <c r="I21" s="238"/>
      <c r="J21" s="187">
        <f>(143*2)</f>
        <v>286</v>
      </c>
      <c r="K21" s="187" t="s">
        <v>84</v>
      </c>
      <c r="L21" s="195">
        <f>(H21*J21)+30</f>
        <v>1174</v>
      </c>
      <c r="M21" s="199"/>
      <c r="N21" s="200"/>
      <c r="O21" s="187">
        <v>200721999</v>
      </c>
    </row>
    <row r="22" spans="1:15" ht="15" thickBot="1">
      <c r="A22" s="188"/>
      <c r="B22" s="202"/>
      <c r="C22" s="188"/>
      <c r="D22" s="188"/>
      <c r="E22" s="188"/>
      <c r="F22" s="173" t="s">
        <v>19</v>
      </c>
      <c r="G22" s="173" t="s">
        <v>31</v>
      </c>
      <c r="H22" s="239"/>
      <c r="I22" s="240"/>
      <c r="J22" s="188"/>
      <c r="K22" s="188"/>
      <c r="L22" s="196"/>
      <c r="M22" s="189"/>
      <c r="N22" s="190"/>
      <c r="O22" s="188"/>
    </row>
    <row r="23" spans="1:15" ht="15" customHeight="1" thickBot="1">
      <c r="A23" s="187">
        <v>23</v>
      </c>
      <c r="B23" s="201" t="s">
        <v>43</v>
      </c>
      <c r="C23" s="187" t="s">
        <v>53</v>
      </c>
      <c r="D23" s="187" t="s">
        <v>125</v>
      </c>
      <c r="E23" s="205">
        <v>41519</v>
      </c>
      <c r="F23" s="173" t="s">
        <v>19</v>
      </c>
      <c r="G23" s="173" t="s">
        <v>28</v>
      </c>
      <c r="H23" s="231">
        <v>3.7</v>
      </c>
      <c r="I23" s="232"/>
      <c r="J23" s="187">
        <f>89*2</f>
        <v>178</v>
      </c>
      <c r="K23" s="187" t="s">
        <v>78</v>
      </c>
      <c r="L23" s="195">
        <f>H23*J23</f>
        <v>658.6</v>
      </c>
      <c r="M23" s="199"/>
      <c r="N23" s="200"/>
      <c r="O23" s="187">
        <v>115039211</v>
      </c>
    </row>
    <row r="24" spans="1:15" ht="15" thickBot="1">
      <c r="A24" s="188"/>
      <c r="B24" s="202"/>
      <c r="C24" s="188"/>
      <c r="D24" s="188"/>
      <c r="E24" s="188"/>
      <c r="F24" s="173" t="s">
        <v>22</v>
      </c>
      <c r="G24" s="173" t="s">
        <v>113</v>
      </c>
      <c r="H24" s="233"/>
      <c r="I24" s="234"/>
      <c r="J24" s="188"/>
      <c r="K24" s="188"/>
      <c r="L24" s="196"/>
      <c r="M24" s="189"/>
      <c r="N24" s="190"/>
      <c r="O24" s="188"/>
    </row>
    <row r="25" spans="1:15" ht="15" customHeight="1" thickBot="1">
      <c r="A25" s="187">
        <v>24</v>
      </c>
      <c r="B25" s="201" t="s">
        <v>141</v>
      </c>
      <c r="C25" s="187" t="s">
        <v>53</v>
      </c>
      <c r="D25" s="187" t="s">
        <v>125</v>
      </c>
      <c r="E25" s="205">
        <v>41519</v>
      </c>
      <c r="F25" s="173" t="s">
        <v>22</v>
      </c>
      <c r="G25" s="173" t="s">
        <v>28</v>
      </c>
      <c r="H25" s="231">
        <v>3.7</v>
      </c>
      <c r="I25" s="232"/>
      <c r="J25" s="187">
        <f>89*2</f>
        <v>178</v>
      </c>
      <c r="K25" s="187" t="s">
        <v>156</v>
      </c>
      <c r="L25" s="195">
        <f>H25*J25</f>
        <v>658.6</v>
      </c>
      <c r="M25" s="199"/>
      <c r="N25" s="200"/>
      <c r="O25" s="187">
        <v>115110277</v>
      </c>
    </row>
    <row r="26" spans="1:15" ht="15" thickBot="1">
      <c r="A26" s="188"/>
      <c r="B26" s="202"/>
      <c r="C26" s="188"/>
      <c r="D26" s="188"/>
      <c r="E26" s="188"/>
      <c r="F26" s="173" t="s">
        <v>19</v>
      </c>
      <c r="G26" s="173" t="s">
        <v>31</v>
      </c>
      <c r="H26" s="233"/>
      <c r="I26" s="234"/>
      <c r="J26" s="188"/>
      <c r="K26" s="188"/>
      <c r="L26" s="196"/>
      <c r="M26" s="189"/>
      <c r="N26" s="190"/>
      <c r="O26" s="188"/>
    </row>
    <row r="27" spans="1:15" ht="15" customHeight="1" thickBot="1">
      <c r="A27" s="187">
        <v>25</v>
      </c>
      <c r="B27" s="201" t="s">
        <v>148</v>
      </c>
      <c r="C27" s="187" t="s">
        <v>149</v>
      </c>
      <c r="D27" s="187" t="s">
        <v>125</v>
      </c>
      <c r="E27" s="205">
        <v>41519</v>
      </c>
      <c r="F27" s="173" t="s">
        <v>19</v>
      </c>
      <c r="G27" s="173" t="s">
        <v>20</v>
      </c>
      <c r="H27" s="231">
        <v>3.7</v>
      </c>
      <c r="I27" s="232"/>
      <c r="J27" s="187">
        <f>196*2</f>
        <v>392</v>
      </c>
      <c r="K27" s="187" t="s">
        <v>153</v>
      </c>
      <c r="L27" s="195">
        <f>H27*J27</f>
        <v>1450.4</v>
      </c>
      <c r="M27" s="199"/>
      <c r="N27" s="200"/>
      <c r="O27" s="187">
        <v>106957632</v>
      </c>
    </row>
    <row r="28" spans="1:15" ht="15" thickBot="1">
      <c r="A28" s="188"/>
      <c r="B28" s="202"/>
      <c r="C28" s="188"/>
      <c r="D28" s="188"/>
      <c r="E28" s="188"/>
      <c r="F28" s="173" t="s">
        <v>22</v>
      </c>
      <c r="G28" s="173" t="s">
        <v>21</v>
      </c>
      <c r="H28" s="233"/>
      <c r="I28" s="234"/>
      <c r="J28" s="188"/>
      <c r="K28" s="188"/>
      <c r="L28" s="196"/>
      <c r="M28" s="189"/>
      <c r="N28" s="190"/>
      <c r="O28" s="188"/>
    </row>
    <row r="29" spans="1:15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10959.2</v>
      </c>
      <c r="M29" s="191"/>
      <c r="N29" s="192"/>
      <c r="O29" s="187"/>
    </row>
    <row r="30" spans="1:15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3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M11:N11"/>
    <mergeCell ref="A2:O2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K17" sqref="K17:K18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4.6640625" customWidth="1"/>
    <col min="11" max="11" width="7.6640625" bestFit="1" customWidth="1"/>
    <col min="12" max="12" width="7.109375" customWidth="1"/>
  </cols>
  <sheetData>
    <row r="1" spans="1:15">
      <c r="A1" s="11"/>
      <c r="B1" s="15"/>
      <c r="F1" s="11"/>
      <c r="L1" s="13"/>
    </row>
    <row r="2" spans="1:15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5" thickBot="1">
      <c r="A3" s="235" t="s">
        <v>183</v>
      </c>
      <c r="B3" s="235"/>
      <c r="C3" s="235"/>
      <c r="D3" s="21"/>
      <c r="F3" s="227" t="s">
        <v>184</v>
      </c>
      <c r="G3" s="227"/>
      <c r="H3" s="227"/>
      <c r="I3" s="1"/>
      <c r="J3" s="227" t="s">
        <v>185</v>
      </c>
      <c r="K3" s="227"/>
      <c r="L3" s="227"/>
    </row>
    <row r="4" spans="1:15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76"/>
      <c r="K4" s="207" t="s">
        <v>8</v>
      </c>
      <c r="L4" s="32"/>
      <c r="M4" s="212" t="s">
        <v>10</v>
      </c>
      <c r="N4" s="213"/>
      <c r="O4" s="175" t="s">
        <v>14</v>
      </c>
    </row>
    <row r="5" spans="1:15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77"/>
      <c r="K5" s="208"/>
      <c r="L5" s="33"/>
      <c r="M5" s="214" t="s">
        <v>11</v>
      </c>
      <c r="N5" s="215"/>
      <c r="O5" s="174" t="s">
        <v>15</v>
      </c>
    </row>
    <row r="6" spans="1:15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77"/>
      <c r="K6" s="208"/>
      <c r="L6" s="33"/>
      <c r="M6" s="214" t="s">
        <v>12</v>
      </c>
      <c r="N6" s="215"/>
      <c r="O6" s="174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78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77">
        <v>1</v>
      </c>
      <c r="B8" s="17">
        <v>2</v>
      </c>
      <c r="C8" s="174"/>
      <c r="D8" s="174"/>
      <c r="E8" s="174">
        <v>3</v>
      </c>
      <c r="F8" s="210">
        <v>4</v>
      </c>
      <c r="G8" s="221"/>
      <c r="H8" s="179">
        <v>8</v>
      </c>
      <c r="I8" s="31"/>
      <c r="J8" s="174">
        <v>10</v>
      </c>
      <c r="K8" s="174">
        <v>11</v>
      </c>
      <c r="L8" s="12">
        <v>12</v>
      </c>
      <c r="M8" s="210">
        <v>13</v>
      </c>
      <c r="N8" s="211"/>
      <c r="O8" s="174">
        <v>14</v>
      </c>
    </row>
    <row r="9" spans="1:15" ht="15" customHeight="1" thickBot="1">
      <c r="A9" s="187">
        <v>15</v>
      </c>
      <c r="B9" s="201" t="s">
        <v>49</v>
      </c>
      <c r="C9" s="187" t="s">
        <v>182</v>
      </c>
      <c r="D9" s="187" t="s">
        <v>65</v>
      </c>
      <c r="E9" s="205">
        <v>41519</v>
      </c>
      <c r="F9" s="173" t="s">
        <v>19</v>
      </c>
      <c r="G9" s="173" t="s">
        <v>28</v>
      </c>
      <c r="H9" s="231">
        <v>3.7</v>
      </c>
      <c r="I9" s="232"/>
      <c r="J9" s="187">
        <f>95*2</f>
        <v>190</v>
      </c>
      <c r="K9" s="197" t="s">
        <v>83</v>
      </c>
      <c r="L9" s="195">
        <f>H9*J9</f>
        <v>703</v>
      </c>
      <c r="M9" s="199"/>
      <c r="N9" s="200"/>
      <c r="O9" s="187">
        <v>114641263</v>
      </c>
    </row>
    <row r="10" spans="1:15" ht="15" thickBot="1">
      <c r="A10" s="188"/>
      <c r="B10" s="202"/>
      <c r="C10" s="188"/>
      <c r="D10" s="188"/>
      <c r="E10" s="188"/>
      <c r="F10" s="173" t="s">
        <v>22</v>
      </c>
      <c r="G10" s="173" t="s">
        <v>113</v>
      </c>
      <c r="H10" s="233"/>
      <c r="I10" s="234"/>
      <c r="J10" s="188"/>
      <c r="K10" s="198"/>
      <c r="L10" s="196"/>
      <c r="M10" s="189"/>
      <c r="N10" s="190"/>
      <c r="O10" s="188"/>
    </row>
    <row r="11" spans="1:15" ht="15" customHeight="1" thickBot="1">
      <c r="A11" s="187">
        <v>16</v>
      </c>
      <c r="B11" s="201" t="s">
        <v>101</v>
      </c>
      <c r="C11" s="187" t="s">
        <v>102</v>
      </c>
      <c r="D11" s="187" t="s">
        <v>125</v>
      </c>
      <c r="E11" s="205">
        <v>41519</v>
      </c>
      <c r="F11" s="173" t="s">
        <v>22</v>
      </c>
      <c r="G11" s="173" t="s">
        <v>35</v>
      </c>
      <c r="H11" s="231" t="s">
        <v>118</v>
      </c>
      <c r="I11" s="232"/>
      <c r="J11" s="187"/>
      <c r="K11" s="187"/>
      <c r="L11" s="195">
        <f>245*2</f>
        <v>490</v>
      </c>
      <c r="M11" s="199"/>
      <c r="N11" s="200"/>
      <c r="O11" s="187">
        <v>201790997</v>
      </c>
    </row>
    <row r="12" spans="1:15" ht="15" thickBot="1">
      <c r="A12" s="188"/>
      <c r="B12" s="202"/>
      <c r="C12" s="188"/>
      <c r="D12" s="188"/>
      <c r="E12" s="188"/>
      <c r="F12" s="173" t="s">
        <v>19</v>
      </c>
      <c r="G12" s="173" t="s">
        <v>36</v>
      </c>
      <c r="H12" s="233"/>
      <c r="I12" s="234"/>
      <c r="J12" s="188"/>
      <c r="K12" s="188"/>
      <c r="L12" s="196"/>
      <c r="M12" s="189"/>
      <c r="N12" s="190"/>
      <c r="O12" s="188"/>
    </row>
    <row r="13" spans="1:15" ht="15" customHeight="1" thickBot="1">
      <c r="A13" s="187">
        <v>17</v>
      </c>
      <c r="B13" s="201"/>
      <c r="C13" s="187"/>
      <c r="D13" s="187"/>
      <c r="E13" s="205"/>
      <c r="F13" s="173"/>
      <c r="G13" s="173"/>
      <c r="H13" s="231"/>
      <c r="I13" s="232"/>
      <c r="J13" s="187"/>
      <c r="K13" s="187"/>
      <c r="L13" s="195"/>
      <c r="M13" s="199"/>
      <c r="N13" s="200"/>
      <c r="O13" s="187"/>
    </row>
    <row r="14" spans="1:15" ht="15" thickBot="1">
      <c r="A14" s="188"/>
      <c r="B14" s="202"/>
      <c r="C14" s="188"/>
      <c r="D14" s="188"/>
      <c r="E14" s="188"/>
      <c r="F14" s="173"/>
      <c r="G14" s="173"/>
      <c r="H14" s="233"/>
      <c r="I14" s="234"/>
      <c r="J14" s="188"/>
      <c r="K14" s="188"/>
      <c r="L14" s="196"/>
      <c r="M14" s="189"/>
      <c r="N14" s="190"/>
      <c r="O14" s="188"/>
    </row>
    <row r="15" spans="1:15" ht="15" customHeight="1" thickBot="1">
      <c r="A15" s="187">
        <v>19</v>
      </c>
      <c r="B15" s="201"/>
      <c r="C15" s="187"/>
      <c r="D15" s="187"/>
      <c r="E15" s="205"/>
      <c r="F15" s="173"/>
      <c r="G15" s="173"/>
      <c r="H15" s="231"/>
      <c r="I15" s="232"/>
      <c r="J15" s="187"/>
      <c r="K15" s="187"/>
      <c r="L15" s="195"/>
      <c r="M15" s="199"/>
      <c r="N15" s="200"/>
      <c r="O15" s="187"/>
    </row>
    <row r="16" spans="1:15" ht="15" thickBot="1">
      <c r="A16" s="188"/>
      <c r="B16" s="202"/>
      <c r="C16" s="188"/>
      <c r="D16" s="188"/>
      <c r="E16" s="188"/>
      <c r="F16" s="173"/>
      <c r="G16" s="173"/>
      <c r="H16" s="233"/>
      <c r="I16" s="234"/>
      <c r="J16" s="188"/>
      <c r="K16" s="188"/>
      <c r="L16" s="196"/>
      <c r="M16" s="189"/>
      <c r="N16" s="190"/>
      <c r="O16" s="188"/>
    </row>
    <row r="17" spans="1:15" ht="15" customHeight="1" thickBot="1">
      <c r="A17" s="187">
        <v>20</v>
      </c>
      <c r="B17" s="201"/>
      <c r="C17" s="187"/>
      <c r="D17" s="187"/>
      <c r="E17" s="205"/>
      <c r="F17" s="173"/>
      <c r="G17" s="173"/>
      <c r="H17" s="231"/>
      <c r="I17" s="232"/>
      <c r="J17" s="187"/>
      <c r="K17" s="187"/>
      <c r="L17" s="195"/>
      <c r="M17" s="199"/>
      <c r="N17" s="200"/>
      <c r="O17" s="187"/>
    </row>
    <row r="18" spans="1:15" ht="15" thickBot="1">
      <c r="A18" s="188"/>
      <c r="B18" s="202"/>
      <c r="C18" s="188"/>
      <c r="D18" s="188"/>
      <c r="E18" s="188"/>
      <c r="F18" s="173"/>
      <c r="G18" s="173"/>
      <c r="H18" s="233"/>
      <c r="I18" s="234"/>
      <c r="J18" s="188"/>
      <c r="K18" s="188"/>
      <c r="L18" s="196"/>
      <c r="M18" s="189"/>
      <c r="N18" s="190"/>
      <c r="O18" s="188"/>
    </row>
    <row r="19" spans="1:15" ht="15" customHeight="1" thickBot="1">
      <c r="A19" s="187">
        <v>21</v>
      </c>
      <c r="B19" s="201"/>
      <c r="C19" s="187"/>
      <c r="D19" s="187"/>
      <c r="E19" s="205"/>
      <c r="F19" s="173"/>
      <c r="G19" s="173"/>
      <c r="H19" s="237"/>
      <c r="I19" s="238"/>
      <c r="J19" s="187"/>
      <c r="K19" s="187"/>
      <c r="L19" s="195"/>
      <c r="M19" s="199"/>
      <c r="N19" s="200"/>
      <c r="O19" s="187"/>
    </row>
    <row r="20" spans="1:15" ht="15" thickBot="1">
      <c r="A20" s="188"/>
      <c r="B20" s="202"/>
      <c r="C20" s="188"/>
      <c r="D20" s="188"/>
      <c r="E20" s="188"/>
      <c r="F20" s="173"/>
      <c r="G20" s="173"/>
      <c r="H20" s="239"/>
      <c r="I20" s="240"/>
      <c r="J20" s="188"/>
      <c r="K20" s="188"/>
      <c r="L20" s="196"/>
      <c r="M20" s="189"/>
      <c r="N20" s="190"/>
      <c r="O20" s="188"/>
    </row>
    <row r="21" spans="1:15" ht="15" customHeight="1" thickBot="1">
      <c r="A21" s="187">
        <v>22</v>
      </c>
      <c r="B21" s="201"/>
      <c r="C21" s="187"/>
      <c r="D21" s="187"/>
      <c r="E21" s="205"/>
      <c r="F21" s="173"/>
      <c r="G21" s="173"/>
      <c r="H21" s="237"/>
      <c r="I21" s="238"/>
      <c r="J21" s="187"/>
      <c r="K21" s="187"/>
      <c r="L21" s="195"/>
      <c r="M21" s="199"/>
      <c r="N21" s="200"/>
      <c r="O21" s="187"/>
    </row>
    <row r="22" spans="1:15" ht="15" thickBot="1">
      <c r="A22" s="188"/>
      <c r="B22" s="202"/>
      <c r="C22" s="188"/>
      <c r="D22" s="188"/>
      <c r="E22" s="188"/>
      <c r="F22" s="173"/>
      <c r="G22" s="173"/>
      <c r="H22" s="239"/>
      <c r="I22" s="240"/>
      <c r="J22" s="188"/>
      <c r="K22" s="188"/>
      <c r="L22" s="196"/>
      <c r="M22" s="189"/>
      <c r="N22" s="190"/>
      <c r="O22" s="188"/>
    </row>
    <row r="23" spans="1:15" ht="15" customHeight="1" thickBot="1">
      <c r="A23" s="187">
        <v>23</v>
      </c>
      <c r="B23" s="201"/>
      <c r="C23" s="187"/>
      <c r="D23" s="187"/>
      <c r="E23" s="205"/>
      <c r="F23" s="173"/>
      <c r="G23" s="173"/>
      <c r="H23" s="231"/>
      <c r="I23" s="232"/>
      <c r="J23" s="187"/>
      <c r="K23" s="187"/>
      <c r="L23" s="195"/>
      <c r="M23" s="199"/>
      <c r="N23" s="200"/>
      <c r="O23" s="187"/>
    </row>
    <row r="24" spans="1:15" ht="15" thickBot="1">
      <c r="A24" s="188"/>
      <c r="B24" s="202"/>
      <c r="C24" s="188"/>
      <c r="D24" s="188"/>
      <c r="E24" s="188"/>
      <c r="F24" s="173"/>
      <c r="G24" s="173"/>
      <c r="H24" s="233"/>
      <c r="I24" s="234"/>
      <c r="J24" s="188"/>
      <c r="K24" s="188"/>
      <c r="L24" s="196"/>
      <c r="M24" s="189"/>
      <c r="N24" s="190"/>
      <c r="O24" s="188"/>
    </row>
    <row r="25" spans="1:15" ht="15" customHeight="1" thickBot="1">
      <c r="A25" s="187">
        <v>24</v>
      </c>
      <c r="B25" s="201"/>
      <c r="C25" s="187"/>
      <c r="D25" s="187"/>
      <c r="E25" s="205"/>
      <c r="F25" s="173"/>
      <c r="G25" s="173"/>
      <c r="H25" s="231"/>
      <c r="I25" s="232"/>
      <c r="J25" s="187"/>
      <c r="K25" s="187"/>
      <c r="L25" s="195"/>
      <c r="M25" s="199"/>
      <c r="N25" s="200"/>
      <c r="O25" s="187"/>
    </row>
    <row r="26" spans="1:15" ht="15" thickBot="1">
      <c r="A26" s="188"/>
      <c r="B26" s="202"/>
      <c r="C26" s="188"/>
      <c r="D26" s="188"/>
      <c r="E26" s="188"/>
      <c r="F26" s="173"/>
      <c r="G26" s="173"/>
      <c r="H26" s="233"/>
      <c r="I26" s="234"/>
      <c r="J26" s="188"/>
      <c r="K26" s="188"/>
      <c r="L26" s="196"/>
      <c r="M26" s="189"/>
      <c r="N26" s="190"/>
      <c r="O26" s="188"/>
    </row>
    <row r="27" spans="1:15" ht="15" customHeight="1" thickBot="1">
      <c r="A27" s="187">
        <v>25</v>
      </c>
      <c r="B27" s="201"/>
      <c r="C27" s="187"/>
      <c r="D27" s="187"/>
      <c r="E27" s="205"/>
      <c r="F27" s="173"/>
      <c r="G27" s="173"/>
      <c r="H27" s="231"/>
      <c r="I27" s="232"/>
      <c r="J27" s="187"/>
      <c r="K27" s="187"/>
      <c r="L27" s="195"/>
      <c r="M27" s="199"/>
      <c r="N27" s="200"/>
      <c r="O27" s="187"/>
    </row>
    <row r="28" spans="1:15" ht="15" thickBot="1">
      <c r="A28" s="188"/>
      <c r="B28" s="202"/>
      <c r="C28" s="188"/>
      <c r="D28" s="188"/>
      <c r="E28" s="188"/>
      <c r="F28" s="173"/>
      <c r="G28" s="173"/>
      <c r="H28" s="233"/>
      <c r="I28" s="234"/>
      <c r="J28" s="188"/>
      <c r="K28" s="188"/>
      <c r="L28" s="196"/>
      <c r="M28" s="189"/>
      <c r="N28" s="190"/>
      <c r="O28" s="188"/>
    </row>
    <row r="29" spans="1:15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1193</v>
      </c>
      <c r="M29" s="191"/>
      <c r="N29" s="192"/>
      <c r="O29" s="187"/>
    </row>
    <row r="30" spans="1:15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2">
    <mergeCell ref="O29:O30"/>
    <mergeCell ref="A33:C33"/>
    <mergeCell ref="D33:G33"/>
    <mergeCell ref="H33:L33"/>
    <mergeCell ref="M11:N12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K9:K10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H11:I12"/>
    <mergeCell ref="J11:J12"/>
    <mergeCell ref="K11:K12"/>
    <mergeCell ref="L11:L12"/>
    <mergeCell ref="A2:O2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33"/>
  <sheetViews>
    <sheetView tabSelected="1" workbookViewId="0">
      <selection activeCell="Q13" sqref="Q13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4.6640625" customWidth="1"/>
    <col min="11" max="11" width="7.6640625" bestFit="1" customWidth="1"/>
    <col min="12" max="12" width="7.109375" customWidth="1"/>
  </cols>
  <sheetData>
    <row r="1" spans="1:15">
      <c r="A1" s="11"/>
      <c r="B1" s="15"/>
      <c r="F1" s="11"/>
      <c r="L1" s="13"/>
    </row>
    <row r="2" spans="1:15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5" thickBot="1">
      <c r="A3" s="235" t="s">
        <v>188</v>
      </c>
      <c r="B3" s="235"/>
      <c r="C3" s="235"/>
      <c r="D3" s="21"/>
      <c r="F3" s="227" t="s">
        <v>189</v>
      </c>
      <c r="G3" s="227"/>
      <c r="H3" s="227"/>
      <c r="I3" s="1"/>
      <c r="J3" s="227" t="s">
        <v>190</v>
      </c>
      <c r="K3" s="227"/>
      <c r="L3" s="227"/>
    </row>
    <row r="4" spans="1:15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83"/>
      <c r="K4" s="207" t="s">
        <v>8</v>
      </c>
      <c r="L4" s="32"/>
      <c r="M4" s="212" t="s">
        <v>10</v>
      </c>
      <c r="N4" s="213"/>
      <c r="O4" s="182" t="s">
        <v>14</v>
      </c>
    </row>
    <row r="5" spans="1:15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84"/>
      <c r="K5" s="208"/>
      <c r="L5" s="33"/>
      <c r="M5" s="214" t="s">
        <v>11</v>
      </c>
      <c r="N5" s="215"/>
      <c r="O5" s="181" t="s">
        <v>15</v>
      </c>
    </row>
    <row r="6" spans="1:15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84"/>
      <c r="K6" s="208"/>
      <c r="L6" s="33"/>
      <c r="M6" s="214" t="s">
        <v>12</v>
      </c>
      <c r="N6" s="215"/>
      <c r="O6" s="181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85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84">
        <v>1</v>
      </c>
      <c r="B8" s="17">
        <v>2</v>
      </c>
      <c r="C8" s="181"/>
      <c r="D8" s="181"/>
      <c r="E8" s="181">
        <v>3</v>
      </c>
      <c r="F8" s="210">
        <v>4</v>
      </c>
      <c r="G8" s="221"/>
      <c r="H8" s="186">
        <v>8</v>
      </c>
      <c r="I8" s="31"/>
      <c r="J8" s="181">
        <v>10</v>
      </c>
      <c r="K8" s="181">
        <v>11</v>
      </c>
      <c r="L8" s="12">
        <v>12</v>
      </c>
      <c r="M8" s="210">
        <v>13</v>
      </c>
      <c r="N8" s="211"/>
      <c r="O8" s="181">
        <v>14</v>
      </c>
    </row>
    <row r="9" spans="1:15" ht="15" customHeight="1" thickBot="1">
      <c r="A9" s="187">
        <v>15</v>
      </c>
      <c r="B9" s="201" t="s">
        <v>41</v>
      </c>
      <c r="C9" s="187" t="s">
        <v>150</v>
      </c>
      <c r="D9" s="187" t="s">
        <v>125</v>
      </c>
      <c r="E9" s="205">
        <v>41532</v>
      </c>
      <c r="F9" s="180" t="s">
        <v>22</v>
      </c>
      <c r="G9" s="180" t="s">
        <v>28</v>
      </c>
      <c r="H9" s="231">
        <v>3.7</v>
      </c>
      <c r="I9" s="232"/>
      <c r="J9" s="187">
        <f>132*2</f>
        <v>264</v>
      </c>
      <c r="K9" s="187" t="s">
        <v>47</v>
      </c>
      <c r="L9" s="195">
        <f>H9*J9</f>
        <v>976.80000000000007</v>
      </c>
      <c r="M9" s="199"/>
      <c r="N9" s="200"/>
      <c r="O9" s="187">
        <v>113545776</v>
      </c>
    </row>
    <row r="10" spans="1:15" ht="15" thickBot="1">
      <c r="A10" s="188"/>
      <c r="B10" s="202"/>
      <c r="C10" s="188"/>
      <c r="D10" s="188"/>
      <c r="E10" s="188"/>
      <c r="F10" s="180" t="s">
        <v>19</v>
      </c>
      <c r="G10" s="180" t="s">
        <v>31</v>
      </c>
      <c r="H10" s="233"/>
      <c r="I10" s="234"/>
      <c r="J10" s="188"/>
      <c r="K10" s="188"/>
      <c r="L10" s="196"/>
      <c r="M10" s="189"/>
      <c r="N10" s="190"/>
      <c r="O10" s="188"/>
    </row>
    <row r="11" spans="1:15" ht="15" customHeight="1" thickBot="1">
      <c r="A11" s="187">
        <v>16</v>
      </c>
      <c r="B11" s="201" t="s">
        <v>142</v>
      </c>
      <c r="C11" s="187" t="s">
        <v>173</v>
      </c>
      <c r="D11" s="187" t="s">
        <v>125</v>
      </c>
      <c r="E11" s="205">
        <v>41532</v>
      </c>
      <c r="F11" s="180" t="s">
        <v>22</v>
      </c>
      <c r="G11" s="180" t="s">
        <v>32</v>
      </c>
      <c r="H11" s="237">
        <v>4</v>
      </c>
      <c r="I11" s="238"/>
      <c r="J11" s="187">
        <f>46*2</f>
        <v>92</v>
      </c>
      <c r="K11" s="187" t="s">
        <v>146</v>
      </c>
      <c r="L11" s="195">
        <f>H11*J11</f>
        <v>368</v>
      </c>
      <c r="M11" s="199"/>
      <c r="N11" s="200"/>
      <c r="O11" s="187">
        <v>200773369</v>
      </c>
    </row>
    <row r="12" spans="1:15" ht="15" thickBot="1">
      <c r="A12" s="188"/>
      <c r="B12" s="202"/>
      <c r="C12" s="188"/>
      <c r="D12" s="188"/>
      <c r="E12" s="188"/>
      <c r="F12" s="180" t="s">
        <v>19</v>
      </c>
      <c r="G12" s="180" t="s">
        <v>33</v>
      </c>
      <c r="H12" s="239"/>
      <c r="I12" s="240"/>
      <c r="J12" s="188"/>
      <c r="K12" s="188"/>
      <c r="L12" s="196"/>
      <c r="M12" s="189"/>
      <c r="N12" s="190"/>
      <c r="O12" s="188"/>
    </row>
    <row r="13" spans="1:15" ht="15" customHeight="1" thickBot="1">
      <c r="A13" s="187">
        <v>17</v>
      </c>
      <c r="B13" s="201" t="s">
        <v>45</v>
      </c>
      <c r="C13" s="187" t="s">
        <v>54</v>
      </c>
      <c r="D13" s="187" t="s">
        <v>125</v>
      </c>
      <c r="E13" s="205">
        <v>41532</v>
      </c>
      <c r="F13" s="180" t="s">
        <v>19</v>
      </c>
      <c r="G13" s="180" t="s">
        <v>28</v>
      </c>
      <c r="H13" s="231">
        <v>3.7</v>
      </c>
      <c r="I13" s="232"/>
      <c r="J13" s="187">
        <f>317*2</f>
        <v>634</v>
      </c>
      <c r="K13" s="187" t="s">
        <v>76</v>
      </c>
      <c r="L13" s="195">
        <f>H13*J13</f>
        <v>2345.8000000000002</v>
      </c>
      <c r="M13" s="199"/>
      <c r="N13" s="200"/>
      <c r="O13" s="187">
        <v>108527760</v>
      </c>
    </row>
    <row r="14" spans="1:15" ht="15" thickBot="1">
      <c r="A14" s="188"/>
      <c r="B14" s="202"/>
      <c r="C14" s="188"/>
      <c r="D14" s="188"/>
      <c r="E14" s="188"/>
      <c r="F14" s="180" t="s">
        <v>22</v>
      </c>
      <c r="G14" s="180" t="s">
        <v>113</v>
      </c>
      <c r="H14" s="233"/>
      <c r="I14" s="234"/>
      <c r="J14" s="188"/>
      <c r="K14" s="188"/>
      <c r="L14" s="196"/>
      <c r="M14" s="189"/>
      <c r="N14" s="190"/>
      <c r="O14" s="188"/>
    </row>
    <row r="15" spans="1:15" ht="15" customHeight="1" thickBot="1">
      <c r="A15" s="187">
        <v>19</v>
      </c>
      <c r="B15" s="201" t="s">
        <v>145</v>
      </c>
      <c r="C15" s="187" t="s">
        <v>191</v>
      </c>
      <c r="D15" s="187" t="s">
        <v>125</v>
      </c>
      <c r="E15" s="205">
        <v>41532</v>
      </c>
      <c r="F15" s="180" t="s">
        <v>19</v>
      </c>
      <c r="G15" s="180" t="s">
        <v>20</v>
      </c>
      <c r="H15" s="231">
        <v>3.7</v>
      </c>
      <c r="I15" s="232"/>
      <c r="J15" s="187">
        <f>256*2</f>
        <v>512</v>
      </c>
      <c r="K15" s="187" t="s">
        <v>155</v>
      </c>
      <c r="L15" s="195">
        <f>H15*J15</f>
        <v>1894.4</v>
      </c>
      <c r="M15" s="199"/>
      <c r="N15" s="200"/>
      <c r="O15" s="187">
        <v>109909278</v>
      </c>
    </row>
    <row r="16" spans="1:15" ht="15" thickBot="1">
      <c r="A16" s="188"/>
      <c r="B16" s="202"/>
      <c r="C16" s="188"/>
      <c r="D16" s="188"/>
      <c r="E16" s="188"/>
      <c r="F16" s="180" t="s">
        <v>22</v>
      </c>
      <c r="G16" s="180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5" customHeight="1" thickBot="1">
      <c r="A17" s="187">
        <v>20</v>
      </c>
      <c r="B17" s="201" t="s">
        <v>147</v>
      </c>
      <c r="C17" s="187" t="s">
        <v>52</v>
      </c>
      <c r="D17" s="187" t="s">
        <v>125</v>
      </c>
      <c r="E17" s="205">
        <v>41532</v>
      </c>
      <c r="F17" s="180" t="s">
        <v>19</v>
      </c>
      <c r="G17" s="180" t="s">
        <v>20</v>
      </c>
      <c r="H17" s="231">
        <v>3.7</v>
      </c>
      <c r="I17" s="232"/>
      <c r="J17" s="187">
        <f>184*2</f>
        <v>368</v>
      </c>
      <c r="K17" s="187" t="s">
        <v>152</v>
      </c>
      <c r="L17" s="195">
        <f>H17*J17</f>
        <v>1361.6000000000001</v>
      </c>
      <c r="M17" s="199"/>
      <c r="N17" s="200"/>
      <c r="O17" s="187">
        <v>115092908</v>
      </c>
    </row>
    <row r="18" spans="1:15" ht="15" thickBot="1">
      <c r="A18" s="188"/>
      <c r="B18" s="202"/>
      <c r="C18" s="188"/>
      <c r="D18" s="188"/>
      <c r="E18" s="188"/>
      <c r="F18" s="180" t="s">
        <v>22</v>
      </c>
      <c r="G18" s="180" t="s">
        <v>21</v>
      </c>
      <c r="H18" s="233"/>
      <c r="I18" s="234"/>
      <c r="J18" s="188"/>
      <c r="K18" s="188"/>
      <c r="L18" s="196"/>
      <c r="M18" s="189"/>
      <c r="N18" s="190"/>
      <c r="O18" s="188"/>
    </row>
    <row r="19" spans="1:15" ht="15" customHeight="1" thickBot="1">
      <c r="A19" s="187">
        <v>21</v>
      </c>
      <c r="B19" s="201" t="s">
        <v>44</v>
      </c>
      <c r="C19" s="187" t="s">
        <v>60</v>
      </c>
      <c r="D19" s="187" t="s">
        <v>125</v>
      </c>
      <c r="E19" s="205">
        <v>41532</v>
      </c>
      <c r="F19" s="180" t="s">
        <v>19</v>
      </c>
      <c r="G19" s="180" t="s">
        <v>28</v>
      </c>
      <c r="H19" s="237">
        <v>3.7</v>
      </c>
      <c r="I19" s="238"/>
      <c r="J19" s="187">
        <f>152*2</f>
        <v>304</v>
      </c>
      <c r="K19" s="187" t="s">
        <v>80</v>
      </c>
      <c r="L19" s="195">
        <f>H19*J19</f>
        <v>1124.8</v>
      </c>
      <c r="M19" s="199"/>
      <c r="N19" s="200"/>
      <c r="O19" s="187">
        <v>113002580</v>
      </c>
    </row>
    <row r="20" spans="1:15" ht="15" thickBot="1">
      <c r="A20" s="188"/>
      <c r="B20" s="202"/>
      <c r="C20" s="188"/>
      <c r="D20" s="188"/>
      <c r="E20" s="188"/>
      <c r="F20" s="180" t="s">
        <v>22</v>
      </c>
      <c r="G20" s="180" t="s">
        <v>113</v>
      </c>
      <c r="H20" s="239"/>
      <c r="I20" s="240"/>
      <c r="J20" s="188"/>
      <c r="K20" s="188"/>
      <c r="L20" s="196"/>
      <c r="M20" s="189"/>
      <c r="N20" s="190"/>
      <c r="O20" s="188"/>
    </row>
    <row r="21" spans="1:15" ht="15" customHeight="1" thickBot="1">
      <c r="A21" s="187">
        <v>22</v>
      </c>
      <c r="B21" s="201" t="s">
        <v>66</v>
      </c>
      <c r="C21" s="187" t="s">
        <v>74</v>
      </c>
      <c r="D21" s="187" t="s">
        <v>125</v>
      </c>
      <c r="E21" s="205">
        <v>41532</v>
      </c>
      <c r="F21" s="180" t="s">
        <v>22</v>
      </c>
      <c r="G21" s="180" t="s">
        <v>28</v>
      </c>
      <c r="H21" s="237">
        <v>3.7</v>
      </c>
      <c r="I21" s="238"/>
      <c r="J21" s="187">
        <f>125*2</f>
        <v>250</v>
      </c>
      <c r="K21" s="187" t="s">
        <v>84</v>
      </c>
      <c r="L21" s="195">
        <f>(H21*J21)+30</f>
        <v>955</v>
      </c>
      <c r="M21" s="199"/>
      <c r="N21" s="200"/>
      <c r="O21" s="187">
        <v>200721999</v>
      </c>
    </row>
    <row r="22" spans="1:15" ht="15" thickBot="1">
      <c r="A22" s="188"/>
      <c r="B22" s="202"/>
      <c r="C22" s="188"/>
      <c r="D22" s="188"/>
      <c r="E22" s="188"/>
      <c r="F22" s="180" t="s">
        <v>19</v>
      </c>
      <c r="G22" s="180" t="s">
        <v>31</v>
      </c>
      <c r="H22" s="239"/>
      <c r="I22" s="240"/>
      <c r="J22" s="188"/>
      <c r="K22" s="188"/>
      <c r="L22" s="196"/>
      <c r="M22" s="189"/>
      <c r="N22" s="190"/>
      <c r="O22" s="188"/>
    </row>
    <row r="23" spans="1:15" ht="15" customHeight="1" thickBot="1">
      <c r="A23" s="187">
        <v>23</v>
      </c>
      <c r="B23" s="201" t="s">
        <v>43</v>
      </c>
      <c r="C23" s="187" t="s">
        <v>53</v>
      </c>
      <c r="D23" s="187" t="s">
        <v>125</v>
      </c>
      <c r="E23" s="205">
        <v>41532</v>
      </c>
      <c r="F23" s="180" t="s">
        <v>19</v>
      </c>
      <c r="G23" s="180" t="s">
        <v>28</v>
      </c>
      <c r="H23" s="231">
        <v>3.7</v>
      </c>
      <c r="I23" s="232"/>
      <c r="J23" s="187">
        <f>89*2</f>
        <v>178</v>
      </c>
      <c r="K23" s="187" t="s">
        <v>78</v>
      </c>
      <c r="L23" s="195">
        <f>H23*J23</f>
        <v>658.6</v>
      </c>
      <c r="M23" s="199"/>
      <c r="N23" s="200"/>
      <c r="O23" s="187">
        <v>115039211</v>
      </c>
    </row>
    <row r="24" spans="1:15" ht="15" thickBot="1">
      <c r="A24" s="188"/>
      <c r="B24" s="202"/>
      <c r="C24" s="188"/>
      <c r="D24" s="188"/>
      <c r="E24" s="188"/>
      <c r="F24" s="180" t="s">
        <v>22</v>
      </c>
      <c r="G24" s="180" t="s">
        <v>113</v>
      </c>
      <c r="H24" s="233"/>
      <c r="I24" s="234"/>
      <c r="J24" s="188"/>
      <c r="K24" s="188"/>
      <c r="L24" s="196"/>
      <c r="M24" s="189"/>
      <c r="N24" s="190"/>
      <c r="O24" s="188"/>
    </row>
    <row r="25" spans="1:15" ht="15" customHeight="1" thickBot="1">
      <c r="A25" s="187">
        <v>24</v>
      </c>
      <c r="B25" s="201" t="s">
        <v>148</v>
      </c>
      <c r="C25" s="187" t="s">
        <v>149</v>
      </c>
      <c r="D25" s="187" t="s">
        <v>125</v>
      </c>
      <c r="E25" s="205">
        <v>41532</v>
      </c>
      <c r="F25" s="180" t="s">
        <v>19</v>
      </c>
      <c r="G25" s="180" t="s">
        <v>20</v>
      </c>
      <c r="H25" s="231">
        <v>3.7</v>
      </c>
      <c r="I25" s="232"/>
      <c r="J25" s="187">
        <f>196*2</f>
        <v>392</v>
      </c>
      <c r="K25" s="187" t="s">
        <v>153</v>
      </c>
      <c r="L25" s="195">
        <f>H25*J25</f>
        <v>1450.4</v>
      </c>
      <c r="M25" s="199"/>
      <c r="N25" s="200"/>
      <c r="O25" s="187">
        <v>106957632</v>
      </c>
    </row>
    <row r="26" spans="1:15" ht="15" thickBot="1">
      <c r="A26" s="188"/>
      <c r="B26" s="202"/>
      <c r="C26" s="188"/>
      <c r="D26" s="188"/>
      <c r="E26" s="188"/>
      <c r="F26" s="180" t="s">
        <v>22</v>
      </c>
      <c r="G26" s="180" t="s">
        <v>21</v>
      </c>
      <c r="H26" s="233"/>
      <c r="I26" s="234"/>
      <c r="J26" s="188"/>
      <c r="K26" s="188"/>
      <c r="L26" s="196"/>
      <c r="M26" s="189"/>
      <c r="N26" s="190"/>
      <c r="O26" s="188"/>
    </row>
    <row r="27" spans="1:15" ht="15" customHeight="1" thickBot="1">
      <c r="A27" s="187">
        <v>25</v>
      </c>
      <c r="B27" s="201" t="s">
        <v>71</v>
      </c>
      <c r="C27" s="187" t="s">
        <v>157</v>
      </c>
      <c r="D27" s="187" t="s">
        <v>125</v>
      </c>
      <c r="E27" s="205">
        <v>41532</v>
      </c>
      <c r="F27" s="180" t="s">
        <v>19</v>
      </c>
      <c r="G27" s="180" t="s">
        <v>28</v>
      </c>
      <c r="H27" s="231" t="s">
        <v>118</v>
      </c>
      <c r="I27" s="232"/>
      <c r="J27" s="187"/>
      <c r="K27" s="187"/>
      <c r="L27" s="195">
        <f>187*2</f>
        <v>374</v>
      </c>
      <c r="M27" s="199"/>
      <c r="N27" s="200"/>
      <c r="O27" s="187">
        <v>115079332</v>
      </c>
    </row>
    <row r="28" spans="1:15" ht="15" thickBot="1">
      <c r="A28" s="188"/>
      <c r="B28" s="202"/>
      <c r="C28" s="188"/>
      <c r="D28" s="188"/>
      <c r="E28" s="188"/>
      <c r="F28" s="180" t="s">
        <v>22</v>
      </c>
      <c r="G28" s="180" t="s">
        <v>64</v>
      </c>
      <c r="H28" s="233"/>
      <c r="I28" s="234"/>
      <c r="J28" s="188"/>
      <c r="K28" s="188"/>
      <c r="L28" s="196"/>
      <c r="M28" s="189"/>
      <c r="N28" s="190"/>
      <c r="O28" s="188"/>
    </row>
    <row r="29" spans="1:15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11509.400000000001</v>
      </c>
      <c r="M29" s="191"/>
      <c r="N29" s="192"/>
      <c r="O29" s="187"/>
    </row>
    <row r="30" spans="1:15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3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H11:I12"/>
    <mergeCell ref="J11:J12"/>
    <mergeCell ref="K11:K12"/>
    <mergeCell ref="L11:L12"/>
    <mergeCell ref="M11:N11"/>
    <mergeCell ref="O11:O12"/>
    <mergeCell ref="M12:N12"/>
    <mergeCell ref="K9:K10"/>
    <mergeCell ref="L9:L10"/>
    <mergeCell ref="M9:N9"/>
    <mergeCell ref="O9:O10"/>
    <mergeCell ref="M10:N10"/>
    <mergeCell ref="A11:A12"/>
    <mergeCell ref="B11:B12"/>
    <mergeCell ref="C11:C12"/>
    <mergeCell ref="D11:D12"/>
    <mergeCell ref="E11:E12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A2:O2"/>
    <mergeCell ref="A3:C3"/>
    <mergeCell ref="F3:H3"/>
    <mergeCell ref="J3:L3"/>
    <mergeCell ref="A4:A7"/>
    <mergeCell ref="B4:B7"/>
    <mergeCell ref="C4:C7"/>
    <mergeCell ref="D4:D7"/>
    <mergeCell ref="E4:E7"/>
    <mergeCell ref="F4:G4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J17" sqref="J17:J18"/>
    </sheetView>
  </sheetViews>
  <sheetFormatPr defaultRowHeight="14.4"/>
  <cols>
    <col min="1" max="1" width="5.44140625" customWidth="1"/>
    <col min="2" max="2" width="13.88671875" bestFit="1" customWidth="1"/>
    <col min="3" max="3" width="14.44140625" customWidth="1"/>
    <col min="5" max="5" width="9.44140625" customWidth="1"/>
    <col min="6" max="6" width="6" bestFit="1" customWidth="1"/>
    <col min="7" max="7" width="6.44140625" bestFit="1" customWidth="1"/>
    <col min="8" max="8" width="8" customWidth="1"/>
    <col min="9" max="9" width="4.6640625" hidden="1" customWidth="1"/>
    <col min="10" max="10" width="4.6640625" customWidth="1"/>
    <col min="11" max="11" width="7.6640625" bestFit="1" customWidth="1"/>
    <col min="12" max="12" width="7.109375" customWidth="1"/>
  </cols>
  <sheetData>
    <row r="1" spans="1:15">
      <c r="A1" s="11"/>
      <c r="B1" s="15"/>
      <c r="F1" s="11"/>
      <c r="L1" s="13"/>
    </row>
    <row r="2" spans="1:15" ht="25.2">
      <c r="A2" s="236" t="s">
        <v>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15" thickBot="1">
      <c r="A3" s="235" t="s">
        <v>188</v>
      </c>
      <c r="B3" s="235"/>
      <c r="C3" s="235"/>
      <c r="D3" s="21"/>
      <c r="F3" s="227" t="s">
        <v>189</v>
      </c>
      <c r="G3" s="227"/>
      <c r="H3" s="227"/>
      <c r="I3" s="1"/>
      <c r="J3" s="227" t="s">
        <v>190</v>
      </c>
      <c r="K3" s="227"/>
      <c r="L3" s="227"/>
    </row>
    <row r="4" spans="1:15">
      <c r="A4" s="216" t="s">
        <v>0</v>
      </c>
      <c r="B4" s="222" t="s">
        <v>1</v>
      </c>
      <c r="C4" s="207" t="s">
        <v>2</v>
      </c>
      <c r="D4" s="216" t="s">
        <v>29</v>
      </c>
      <c r="E4" s="216" t="s">
        <v>3</v>
      </c>
      <c r="F4" s="212" t="s">
        <v>4</v>
      </c>
      <c r="G4" s="213"/>
      <c r="H4" s="212" t="s">
        <v>6</v>
      </c>
      <c r="I4" s="213"/>
      <c r="J4" s="183"/>
      <c r="K4" s="207" t="s">
        <v>8</v>
      </c>
      <c r="L4" s="32"/>
      <c r="M4" s="212" t="s">
        <v>10</v>
      </c>
      <c r="N4" s="213"/>
      <c r="O4" s="182" t="s">
        <v>14</v>
      </c>
    </row>
    <row r="5" spans="1:15">
      <c r="A5" s="217"/>
      <c r="B5" s="223"/>
      <c r="C5" s="208"/>
      <c r="D5" s="217"/>
      <c r="E5" s="217"/>
      <c r="F5" s="214" t="s">
        <v>5</v>
      </c>
      <c r="G5" s="215"/>
      <c r="H5" s="214">
        <v>3.7</v>
      </c>
      <c r="I5" s="215"/>
      <c r="J5" s="184"/>
      <c r="K5" s="208"/>
      <c r="L5" s="33"/>
      <c r="M5" s="214" t="s">
        <v>11</v>
      </c>
      <c r="N5" s="215"/>
      <c r="O5" s="181" t="s">
        <v>15</v>
      </c>
    </row>
    <row r="6" spans="1:15">
      <c r="A6" s="217"/>
      <c r="B6" s="223"/>
      <c r="C6" s="208"/>
      <c r="D6" s="217"/>
      <c r="E6" s="217"/>
      <c r="F6" s="219"/>
      <c r="G6" s="220"/>
      <c r="H6" s="214" t="s">
        <v>7</v>
      </c>
      <c r="I6" s="215"/>
      <c r="J6" s="184"/>
      <c r="K6" s="208"/>
      <c r="L6" s="33"/>
      <c r="M6" s="214" t="s">
        <v>12</v>
      </c>
      <c r="N6" s="215"/>
      <c r="O6" s="181" t="s">
        <v>16</v>
      </c>
    </row>
    <row r="7" spans="1:15" ht="15" thickBot="1">
      <c r="A7" s="218"/>
      <c r="B7" s="224"/>
      <c r="C7" s="209"/>
      <c r="D7" s="218"/>
      <c r="E7" s="218"/>
      <c r="F7" s="5" t="s">
        <v>17</v>
      </c>
      <c r="G7" s="6" t="s">
        <v>18</v>
      </c>
      <c r="H7" s="219"/>
      <c r="I7" s="220"/>
      <c r="J7" s="185" t="s">
        <v>37</v>
      </c>
      <c r="K7" s="209"/>
      <c r="L7" s="34"/>
      <c r="M7" s="225" t="s">
        <v>13</v>
      </c>
      <c r="N7" s="226"/>
      <c r="O7" s="4"/>
    </row>
    <row r="8" spans="1:15" ht="15" thickBot="1">
      <c r="A8" s="184">
        <v>1</v>
      </c>
      <c r="B8" s="17">
        <v>2</v>
      </c>
      <c r="C8" s="181"/>
      <c r="D8" s="181"/>
      <c r="E8" s="181">
        <v>3</v>
      </c>
      <c r="F8" s="210">
        <v>4</v>
      </c>
      <c r="G8" s="221"/>
      <c r="H8" s="186">
        <v>8</v>
      </c>
      <c r="I8" s="31"/>
      <c r="J8" s="181">
        <v>10</v>
      </c>
      <c r="K8" s="181">
        <v>11</v>
      </c>
      <c r="L8" s="12">
        <v>12</v>
      </c>
      <c r="M8" s="210">
        <v>13</v>
      </c>
      <c r="N8" s="211"/>
      <c r="O8" s="181">
        <v>14</v>
      </c>
    </row>
    <row r="9" spans="1:15" ht="15" customHeight="1" thickBot="1">
      <c r="A9" s="187">
        <v>15</v>
      </c>
      <c r="B9" s="201" t="s">
        <v>49</v>
      </c>
      <c r="C9" s="187" t="s">
        <v>182</v>
      </c>
      <c r="D9" s="187" t="s">
        <v>65</v>
      </c>
      <c r="E9" s="205">
        <v>41532</v>
      </c>
      <c r="F9" s="180" t="s">
        <v>19</v>
      </c>
      <c r="G9" s="180" t="s">
        <v>28</v>
      </c>
      <c r="H9" s="231">
        <v>3.7</v>
      </c>
      <c r="I9" s="232"/>
      <c r="J9" s="187">
        <f>95*2</f>
        <v>190</v>
      </c>
      <c r="K9" s="197" t="s">
        <v>83</v>
      </c>
      <c r="L9" s="195">
        <f>H9*J9</f>
        <v>703</v>
      </c>
      <c r="M9" s="199"/>
      <c r="N9" s="200"/>
      <c r="O9" s="187">
        <v>114641263</v>
      </c>
    </row>
    <row r="10" spans="1:15" ht="15" thickBot="1">
      <c r="A10" s="188"/>
      <c r="B10" s="202"/>
      <c r="C10" s="188"/>
      <c r="D10" s="188"/>
      <c r="E10" s="188"/>
      <c r="F10" s="180" t="s">
        <v>22</v>
      </c>
      <c r="G10" s="180" t="s">
        <v>113</v>
      </c>
      <c r="H10" s="233"/>
      <c r="I10" s="234"/>
      <c r="J10" s="188"/>
      <c r="K10" s="198"/>
      <c r="L10" s="196"/>
      <c r="M10" s="189"/>
      <c r="N10" s="190"/>
      <c r="O10" s="188"/>
    </row>
    <row r="11" spans="1:15" ht="15" customHeight="1" thickBot="1">
      <c r="A11" s="187">
        <v>16</v>
      </c>
      <c r="B11" s="201" t="s">
        <v>101</v>
      </c>
      <c r="C11" s="187" t="s">
        <v>102</v>
      </c>
      <c r="D11" s="187" t="s">
        <v>125</v>
      </c>
      <c r="E11" s="205">
        <v>41532</v>
      </c>
      <c r="F11" s="180" t="s">
        <v>22</v>
      </c>
      <c r="G11" s="180" t="s">
        <v>35</v>
      </c>
      <c r="H11" s="231">
        <v>3.7</v>
      </c>
      <c r="I11" s="232"/>
      <c r="J11" s="187">
        <f>382*2</f>
        <v>764</v>
      </c>
      <c r="K11" s="187"/>
      <c r="L11" s="195">
        <f>H11*J11</f>
        <v>2826.8</v>
      </c>
      <c r="M11" s="199"/>
      <c r="N11" s="200"/>
      <c r="O11" s="187">
        <v>201790997</v>
      </c>
    </row>
    <row r="12" spans="1:15" ht="15" thickBot="1">
      <c r="A12" s="188"/>
      <c r="B12" s="202"/>
      <c r="C12" s="188"/>
      <c r="D12" s="188"/>
      <c r="E12" s="188"/>
      <c r="F12" s="180" t="s">
        <v>19</v>
      </c>
      <c r="G12" s="180" t="s">
        <v>36</v>
      </c>
      <c r="H12" s="233"/>
      <c r="I12" s="234"/>
      <c r="J12" s="188"/>
      <c r="K12" s="188"/>
      <c r="L12" s="196"/>
      <c r="M12" s="189"/>
      <c r="N12" s="190"/>
      <c r="O12" s="188"/>
    </row>
    <row r="13" spans="1:15" ht="15" customHeight="1" thickBot="1">
      <c r="A13" s="187">
        <v>17</v>
      </c>
      <c r="B13" s="201" t="s">
        <v>151</v>
      </c>
      <c r="C13" s="187" t="s">
        <v>119</v>
      </c>
      <c r="D13" s="187" t="s">
        <v>167</v>
      </c>
      <c r="E13" s="205">
        <v>41532</v>
      </c>
      <c r="F13" s="180" t="s">
        <v>19</v>
      </c>
      <c r="G13" s="180" t="s">
        <v>20</v>
      </c>
      <c r="H13" s="231">
        <v>3.7</v>
      </c>
      <c r="I13" s="232"/>
      <c r="J13" s="187">
        <f>55*2</f>
        <v>110</v>
      </c>
      <c r="K13" s="187" t="s">
        <v>154</v>
      </c>
      <c r="L13" s="195">
        <f>H13*J13</f>
        <v>407</v>
      </c>
      <c r="M13" s="199"/>
      <c r="N13" s="200"/>
      <c r="O13" s="187">
        <v>113966065</v>
      </c>
    </row>
    <row r="14" spans="1:15" ht="15" thickBot="1">
      <c r="A14" s="188"/>
      <c r="B14" s="202"/>
      <c r="C14" s="188"/>
      <c r="D14" s="188"/>
      <c r="E14" s="188"/>
      <c r="F14" s="180" t="s">
        <v>22</v>
      </c>
      <c r="G14" s="180" t="s">
        <v>21</v>
      </c>
      <c r="H14" s="233"/>
      <c r="I14" s="234"/>
      <c r="J14" s="188"/>
      <c r="K14" s="188"/>
      <c r="L14" s="196"/>
      <c r="M14" s="189"/>
      <c r="N14" s="190"/>
      <c r="O14" s="188"/>
    </row>
    <row r="15" spans="1:15" ht="15" customHeight="1" thickBot="1">
      <c r="A15" s="187">
        <v>19</v>
      </c>
      <c r="B15" s="201" t="s">
        <v>151</v>
      </c>
      <c r="C15" s="187" t="s">
        <v>119</v>
      </c>
      <c r="D15" s="187" t="s">
        <v>167</v>
      </c>
      <c r="E15" s="205">
        <v>41519</v>
      </c>
      <c r="F15" s="180" t="s">
        <v>19</v>
      </c>
      <c r="G15" s="180" t="s">
        <v>20</v>
      </c>
      <c r="H15" s="231">
        <v>3.7</v>
      </c>
      <c r="I15" s="232"/>
      <c r="J15" s="187">
        <v>110</v>
      </c>
      <c r="K15" s="187" t="s">
        <v>154</v>
      </c>
      <c r="L15" s="195">
        <f>H15*J15</f>
        <v>407</v>
      </c>
      <c r="M15" s="199"/>
      <c r="N15" s="200"/>
      <c r="O15" s="187">
        <v>113966065</v>
      </c>
    </row>
    <row r="16" spans="1:15" ht="15" thickBot="1">
      <c r="A16" s="188"/>
      <c r="B16" s="202"/>
      <c r="C16" s="188"/>
      <c r="D16" s="188"/>
      <c r="E16" s="188"/>
      <c r="F16" s="180" t="s">
        <v>22</v>
      </c>
      <c r="G16" s="180" t="s">
        <v>21</v>
      </c>
      <c r="H16" s="233"/>
      <c r="I16" s="234"/>
      <c r="J16" s="188"/>
      <c r="K16" s="188"/>
      <c r="L16" s="196"/>
      <c r="M16" s="189"/>
      <c r="N16" s="190"/>
      <c r="O16" s="188"/>
    </row>
    <row r="17" spans="1:15" ht="15" customHeight="1" thickBot="1">
      <c r="A17" s="187">
        <v>20</v>
      </c>
      <c r="B17" s="201"/>
      <c r="C17" s="187"/>
      <c r="D17" s="187"/>
      <c r="E17" s="205"/>
      <c r="F17" s="180"/>
      <c r="G17" s="180"/>
      <c r="H17" s="231"/>
      <c r="I17" s="232"/>
      <c r="J17" s="187"/>
      <c r="K17" s="187"/>
      <c r="L17" s="195"/>
      <c r="M17" s="199"/>
      <c r="N17" s="200"/>
      <c r="O17" s="187"/>
    </row>
    <row r="18" spans="1:15" ht="15" thickBot="1">
      <c r="A18" s="188"/>
      <c r="B18" s="202"/>
      <c r="C18" s="188"/>
      <c r="D18" s="188"/>
      <c r="E18" s="188"/>
      <c r="F18" s="180"/>
      <c r="G18" s="180"/>
      <c r="H18" s="233"/>
      <c r="I18" s="234"/>
      <c r="J18" s="188"/>
      <c r="K18" s="188"/>
      <c r="L18" s="196"/>
      <c r="M18" s="189"/>
      <c r="N18" s="190"/>
      <c r="O18" s="188"/>
    </row>
    <row r="19" spans="1:15" ht="15" customHeight="1" thickBot="1">
      <c r="A19" s="187">
        <v>21</v>
      </c>
      <c r="B19" s="201"/>
      <c r="C19" s="187"/>
      <c r="D19" s="187"/>
      <c r="E19" s="205"/>
      <c r="F19" s="180"/>
      <c r="G19" s="180"/>
      <c r="H19" s="237"/>
      <c r="I19" s="238"/>
      <c r="J19" s="187"/>
      <c r="K19" s="187"/>
      <c r="L19" s="195"/>
      <c r="M19" s="199"/>
      <c r="N19" s="200"/>
      <c r="O19" s="187"/>
    </row>
    <row r="20" spans="1:15" ht="15" thickBot="1">
      <c r="A20" s="188"/>
      <c r="B20" s="202"/>
      <c r="C20" s="188"/>
      <c r="D20" s="188"/>
      <c r="E20" s="188"/>
      <c r="F20" s="180"/>
      <c r="G20" s="180"/>
      <c r="H20" s="239"/>
      <c r="I20" s="240"/>
      <c r="J20" s="188"/>
      <c r="K20" s="188"/>
      <c r="L20" s="196"/>
      <c r="M20" s="189"/>
      <c r="N20" s="190"/>
      <c r="O20" s="188"/>
    </row>
    <row r="21" spans="1:15" ht="15" customHeight="1" thickBot="1">
      <c r="A21" s="187">
        <v>22</v>
      </c>
      <c r="B21" s="201"/>
      <c r="C21" s="187"/>
      <c r="D21" s="187"/>
      <c r="E21" s="205"/>
      <c r="F21" s="180"/>
      <c r="G21" s="180"/>
      <c r="H21" s="237"/>
      <c r="I21" s="238"/>
      <c r="J21" s="187"/>
      <c r="K21" s="187"/>
      <c r="L21" s="195"/>
      <c r="M21" s="199"/>
      <c r="N21" s="200"/>
      <c r="O21" s="187"/>
    </row>
    <row r="22" spans="1:15" ht="15" thickBot="1">
      <c r="A22" s="188"/>
      <c r="B22" s="202"/>
      <c r="C22" s="188"/>
      <c r="D22" s="188"/>
      <c r="E22" s="188"/>
      <c r="F22" s="180"/>
      <c r="G22" s="180"/>
      <c r="H22" s="239"/>
      <c r="I22" s="240"/>
      <c r="J22" s="188"/>
      <c r="K22" s="188"/>
      <c r="L22" s="196"/>
      <c r="M22" s="189"/>
      <c r="N22" s="190"/>
      <c r="O22" s="188"/>
    </row>
    <row r="23" spans="1:15" ht="15" customHeight="1" thickBot="1">
      <c r="A23" s="187">
        <v>23</v>
      </c>
      <c r="B23" s="201"/>
      <c r="C23" s="187"/>
      <c r="D23" s="187"/>
      <c r="E23" s="205"/>
      <c r="F23" s="180"/>
      <c r="G23" s="180"/>
      <c r="H23" s="231"/>
      <c r="I23" s="232"/>
      <c r="J23" s="187"/>
      <c r="K23" s="187"/>
      <c r="L23" s="195"/>
      <c r="M23" s="199"/>
      <c r="N23" s="200"/>
      <c r="O23" s="187"/>
    </row>
    <row r="24" spans="1:15" ht="15" thickBot="1">
      <c r="A24" s="188"/>
      <c r="B24" s="202"/>
      <c r="C24" s="188"/>
      <c r="D24" s="188"/>
      <c r="E24" s="188"/>
      <c r="F24" s="180"/>
      <c r="G24" s="180"/>
      <c r="H24" s="233"/>
      <c r="I24" s="234"/>
      <c r="J24" s="188"/>
      <c r="K24" s="188"/>
      <c r="L24" s="196"/>
      <c r="M24" s="189"/>
      <c r="N24" s="190"/>
      <c r="O24" s="188"/>
    </row>
    <row r="25" spans="1:15" ht="15" customHeight="1" thickBot="1">
      <c r="A25" s="187">
        <v>24</v>
      </c>
      <c r="B25" s="201"/>
      <c r="C25" s="187"/>
      <c r="D25" s="187"/>
      <c r="E25" s="205"/>
      <c r="F25" s="180"/>
      <c r="G25" s="180"/>
      <c r="H25" s="231"/>
      <c r="I25" s="232"/>
      <c r="J25" s="187"/>
      <c r="K25" s="187"/>
      <c r="L25" s="195"/>
      <c r="M25" s="199"/>
      <c r="N25" s="200"/>
      <c r="O25" s="187"/>
    </row>
    <row r="26" spans="1:15" ht="15" thickBot="1">
      <c r="A26" s="188"/>
      <c r="B26" s="202"/>
      <c r="C26" s="188"/>
      <c r="D26" s="188"/>
      <c r="E26" s="188"/>
      <c r="F26" s="180"/>
      <c r="G26" s="180"/>
      <c r="H26" s="233"/>
      <c r="I26" s="234"/>
      <c r="J26" s="188"/>
      <c r="K26" s="188"/>
      <c r="L26" s="196"/>
      <c r="M26" s="189"/>
      <c r="N26" s="190"/>
      <c r="O26" s="188"/>
    </row>
    <row r="27" spans="1:15" ht="15" customHeight="1" thickBot="1">
      <c r="A27" s="187">
        <v>25</v>
      </c>
      <c r="B27" s="201"/>
      <c r="C27" s="187"/>
      <c r="D27" s="187"/>
      <c r="E27" s="205"/>
      <c r="F27" s="180"/>
      <c r="G27" s="180"/>
      <c r="H27" s="231"/>
      <c r="I27" s="232"/>
      <c r="J27" s="187"/>
      <c r="K27" s="187"/>
      <c r="L27" s="195"/>
      <c r="M27" s="199"/>
      <c r="N27" s="200"/>
      <c r="O27" s="187"/>
    </row>
    <row r="28" spans="1:15" ht="15" thickBot="1">
      <c r="A28" s="188"/>
      <c r="B28" s="202"/>
      <c r="C28" s="188"/>
      <c r="D28" s="188"/>
      <c r="E28" s="188"/>
      <c r="F28" s="180"/>
      <c r="G28" s="180"/>
      <c r="H28" s="233"/>
      <c r="I28" s="234"/>
      <c r="J28" s="188"/>
      <c r="K28" s="188"/>
      <c r="L28" s="196"/>
      <c r="M28" s="189"/>
      <c r="N28" s="190"/>
      <c r="O28" s="188"/>
    </row>
    <row r="29" spans="1:15">
      <c r="A29" s="9"/>
      <c r="B29" s="14"/>
      <c r="C29" s="9"/>
      <c r="D29" s="9"/>
      <c r="E29" s="9"/>
      <c r="F29" s="10"/>
      <c r="G29" s="203" t="s">
        <v>9</v>
      </c>
      <c r="H29" s="199"/>
      <c r="I29" s="200"/>
      <c r="J29" s="187"/>
      <c r="K29" s="187"/>
      <c r="L29" s="195">
        <f>SUM(L9:L28)</f>
        <v>4343.8</v>
      </c>
      <c r="M29" s="191"/>
      <c r="N29" s="192"/>
      <c r="O29" s="187"/>
    </row>
    <row r="30" spans="1:15" ht="15" thickBot="1">
      <c r="A30" s="9"/>
      <c r="B30" s="14"/>
      <c r="C30" s="9"/>
      <c r="D30" s="9"/>
      <c r="E30" s="9"/>
      <c r="F30" s="9"/>
      <c r="G30" s="204"/>
      <c r="H30" s="189"/>
      <c r="I30" s="190"/>
      <c r="J30" s="188"/>
      <c r="K30" s="188"/>
      <c r="L30" s="196"/>
      <c r="M30" s="193"/>
      <c r="N30" s="194"/>
      <c r="O30" s="188"/>
    </row>
    <row r="31" spans="1:15">
      <c r="A31" s="11"/>
      <c r="B31" s="16"/>
      <c r="L31" s="13"/>
    </row>
    <row r="33" spans="1:12">
      <c r="A33" s="228" t="s">
        <v>23</v>
      </c>
      <c r="B33" s="228"/>
      <c r="C33" s="228"/>
      <c r="D33" s="229" t="s">
        <v>24</v>
      </c>
      <c r="E33" s="229"/>
      <c r="F33" s="229"/>
      <c r="G33" s="229"/>
      <c r="H33" s="228" t="s">
        <v>25</v>
      </c>
      <c r="I33" s="228"/>
      <c r="J33" s="228"/>
      <c r="K33" s="228"/>
      <c r="L33" s="228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H11:I12"/>
    <mergeCell ref="J11:J12"/>
    <mergeCell ref="K11:K12"/>
    <mergeCell ref="L11:L12"/>
    <mergeCell ref="M11:N12"/>
    <mergeCell ref="O11:O12"/>
    <mergeCell ref="K9:K10"/>
    <mergeCell ref="L9:L10"/>
    <mergeCell ref="M9:N9"/>
    <mergeCell ref="O9:O10"/>
    <mergeCell ref="M10:N10"/>
    <mergeCell ref="A11:A12"/>
    <mergeCell ref="B11:B12"/>
    <mergeCell ref="C11:C12"/>
    <mergeCell ref="D11:D12"/>
    <mergeCell ref="E11:E12"/>
    <mergeCell ref="M7:N7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A2:O2"/>
    <mergeCell ref="A3:C3"/>
    <mergeCell ref="F3:H3"/>
    <mergeCell ref="J3:L3"/>
    <mergeCell ref="A4:A7"/>
    <mergeCell ref="B4:B7"/>
    <mergeCell ref="C4:C7"/>
    <mergeCell ref="D4:D7"/>
    <mergeCell ref="E4:E7"/>
    <mergeCell ref="F4:G4"/>
  </mergeCells>
  <pageMargins left="0.70866141732283472" right="0.70866141732283472" top="0.39370078740157483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30</vt:i4>
      </vt:variant>
    </vt:vector>
  </HeadingPairs>
  <TitlesOfParts>
    <vt:vector size="30" baseType="lpstr">
      <vt:lpstr>VT 1</vt:lpstr>
      <vt:lpstr>VNV</vt:lpstr>
      <vt:lpstr>VT 2 </vt:lpstr>
      <vt:lpstr>VT 3</vt:lpstr>
      <vt:lpstr>VT 4</vt:lpstr>
      <vt:lpstr>VT 4 (2)</vt:lpstr>
      <vt:lpstr>VT 5</vt:lpstr>
      <vt:lpstr>VT 5 (2)</vt:lpstr>
      <vt:lpstr>VT 6</vt:lpstr>
      <vt:lpstr>VT 7</vt:lpstr>
      <vt:lpstr>VT 8</vt:lpstr>
      <vt:lpstr>VT 9</vt:lpstr>
      <vt:lpstr>VT 10</vt:lpstr>
      <vt:lpstr>VT 11</vt:lpstr>
      <vt:lpstr>VT 11 (2)</vt:lpstr>
      <vt:lpstr>VT 11 (3)</vt:lpstr>
      <vt:lpstr>VT 12</vt:lpstr>
      <vt:lpstr>VT 12 (2)</vt:lpstr>
      <vt:lpstr>VT 13</vt:lpstr>
      <vt:lpstr>VT 13 (2)</vt:lpstr>
      <vt:lpstr>VT 13 (3)</vt:lpstr>
      <vt:lpstr>VT 14</vt:lpstr>
      <vt:lpstr>VT 14 (2)</vt:lpstr>
      <vt:lpstr>VT 15</vt:lpstr>
      <vt:lpstr>VT 15 (2)</vt:lpstr>
      <vt:lpstr>VT 15 (3)</vt:lpstr>
      <vt:lpstr>VT 16</vt:lpstr>
      <vt:lpstr>VT 16 (2)</vt:lpstr>
      <vt:lpstr>VT 17</vt:lpstr>
      <vt:lpstr>VT 17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Zdenek</cp:lastModifiedBy>
  <cp:lastPrinted>2013-09-16T19:54:54Z</cp:lastPrinted>
  <dcterms:created xsi:type="dcterms:W3CDTF">2012-05-23T18:07:38Z</dcterms:created>
  <dcterms:modified xsi:type="dcterms:W3CDTF">2013-09-16T20:00:08Z</dcterms:modified>
</cp:coreProperties>
</file>